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1_210_10\Desktop\Калькуляция на 2017 и2018\"/>
    </mc:Choice>
  </mc:AlternateContent>
  <bookViews>
    <workbookView xWindow="0" yWindow="0" windowWidth="28800" windowHeight="13065"/>
  </bookViews>
  <sheets>
    <sheet name="Калькуляция" sheetId="21" r:id="rId1"/>
  </sheets>
  <externalReferences>
    <externalReference r:id="rId2"/>
  </externalReferences>
  <definedNames>
    <definedName name="CALC_IDENTIFIER">[1]TECHSHEET!$G$20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21" l="1"/>
  <c r="F79" i="21" l="1"/>
  <c r="H78" i="21" l="1"/>
  <c r="G57" i="21" l="1"/>
  <c r="G60" i="21"/>
  <c r="H21" i="21"/>
  <c r="G21" i="21"/>
  <c r="F18" i="21"/>
  <c r="G18" i="21"/>
  <c r="H18" i="21"/>
  <c r="E19" i="21" l="1"/>
  <c r="E16" i="21"/>
  <c r="E98" i="21"/>
  <c r="E94" i="21"/>
  <c r="E86" i="21"/>
  <c r="F96" i="21" l="1"/>
  <c r="F85" i="21" l="1"/>
  <c r="R52" i="21" l="1"/>
  <c r="F100" i="21" l="1"/>
  <c r="F99" i="21"/>
  <c r="H60" i="21"/>
  <c r="H57" i="21"/>
  <c r="F55" i="21" l="1"/>
  <c r="G53" i="21"/>
  <c r="G40" i="21"/>
  <c r="H53" i="21"/>
  <c r="H40" i="21"/>
  <c r="F20" i="21"/>
  <c r="F53" i="21" l="1"/>
  <c r="H30" i="21"/>
  <c r="G30" i="21"/>
  <c r="F13" i="21"/>
  <c r="F14" i="21"/>
  <c r="F16" i="21"/>
  <c r="F17" i="21"/>
  <c r="F19" i="21"/>
  <c r="F21" i="21"/>
  <c r="F24" i="21"/>
  <c r="F27" i="21"/>
  <c r="F28" i="21"/>
  <c r="F40" i="21"/>
  <c r="F30" i="21" s="1"/>
  <c r="F42" i="21"/>
  <c r="F60" i="21"/>
  <c r="F62" i="21"/>
  <c r="F59" i="21"/>
  <c r="F57" i="21"/>
  <c r="F73" i="21"/>
  <c r="F72" i="21"/>
  <c r="F77" i="21"/>
  <c r="F76" i="21"/>
  <c r="F80" i="21"/>
  <c r="F91" i="21"/>
  <c r="H56" i="21"/>
  <c r="G56" i="21"/>
  <c r="F56" i="21" l="1"/>
  <c r="F78" i="21"/>
  <c r="H94" i="21"/>
  <c r="G94" i="21"/>
  <c r="H98" i="21"/>
  <c r="G98" i="21"/>
  <c r="E113" i="21" l="1"/>
  <c r="F94" i="21"/>
  <c r="H86" i="21"/>
  <c r="F98" i="21"/>
  <c r="G86" i="21"/>
  <c r="G103" i="21" s="1"/>
  <c r="F86" i="21" l="1"/>
  <c r="H103" i="21"/>
  <c r="H113" i="21" s="1"/>
  <c r="H114" i="21" s="1"/>
  <c r="G113" i="21" l="1"/>
  <c r="G114" i="21" s="1"/>
  <c r="F103" i="21"/>
  <c r="F113" i="21" s="1"/>
  <c r="F114" i="21" s="1"/>
  <c r="C114" i="21" l="1"/>
  <c r="C113" i="21"/>
  <c r="C103" i="21"/>
  <c r="C26" i="21"/>
  <c r="G11" i="21"/>
  <c r="H11" i="21" s="1"/>
</calcChain>
</file>

<file path=xl/sharedStrings.xml><?xml version="1.0" encoding="utf-8"?>
<sst xmlns="http://schemas.openxmlformats.org/spreadsheetml/2006/main" count="292" uniqueCount="167">
  <si>
    <t>Водоотведение</t>
  </si>
  <si>
    <t>Затраты на покупку тепловой энергии</t>
  </si>
  <si>
    <t>Единица измерения</t>
  </si>
  <si>
    <t>1</t>
  </si>
  <si>
    <t>Численность</t>
  </si>
  <si>
    <t>чел.</t>
  </si>
  <si>
    <t>%</t>
  </si>
  <si>
    <t>2</t>
  </si>
  <si>
    <t>3</t>
  </si>
  <si>
    <t>4</t>
  </si>
  <si>
    <t>5</t>
  </si>
  <si>
    <t>Всего</t>
  </si>
  <si>
    <t>Приложение к экспертному заключению рабочей группы                     РЭК Москвы</t>
  </si>
  <si>
    <t>№</t>
  </si>
  <si>
    <t>Статьи расхода</t>
  </si>
  <si>
    <t>Установленная мощность (присоединенная нагрузка)</t>
  </si>
  <si>
    <t>тыс.Гкал/ч</t>
  </si>
  <si>
    <t>Выработка тепловой энергии</t>
  </si>
  <si>
    <t>тыс.Гкал</t>
  </si>
  <si>
    <t>Собственные нужды источников тепла</t>
  </si>
  <si>
    <t>Поступление тепловой энергии</t>
  </si>
  <si>
    <t>Отпуск тепловой энергии</t>
  </si>
  <si>
    <t>6</t>
  </si>
  <si>
    <t>Потери в тепловых сетях</t>
  </si>
  <si>
    <t>6.1</t>
  </si>
  <si>
    <t>В процентах</t>
  </si>
  <si>
    <t>7</t>
  </si>
  <si>
    <t>Полезный отпуск тепловой энергии</t>
  </si>
  <si>
    <t>7.1</t>
  </si>
  <si>
    <t>Собственное потребление тепловой энергии</t>
  </si>
  <si>
    <t>7.2</t>
  </si>
  <si>
    <t>Передано на сторону, в том числе:</t>
  </si>
  <si>
    <t>7.2.1</t>
  </si>
  <si>
    <t>по гр. "Население"</t>
  </si>
  <si>
    <t>7.2.2</t>
  </si>
  <si>
    <t xml:space="preserve">по гр. "Бюджетные" </t>
  </si>
  <si>
    <t>7.2.3</t>
  </si>
  <si>
    <t>по гр. "Прочие"</t>
  </si>
  <si>
    <t>7.2.3.1</t>
  </si>
  <si>
    <t>в т.ч. организациям - перепродавцам</t>
  </si>
  <si>
    <t>8</t>
  </si>
  <si>
    <t>8.1</t>
  </si>
  <si>
    <t>Топливо на технологические цели</t>
  </si>
  <si>
    <t>тыс.руб.</t>
  </si>
  <si>
    <t>Электроэнергия</t>
  </si>
  <si>
    <t>8.2.1</t>
  </si>
  <si>
    <t>НН</t>
  </si>
  <si>
    <t>объем</t>
  </si>
  <si>
    <t>тариф</t>
  </si>
  <si>
    <t>8.2.2</t>
  </si>
  <si>
    <t>СН1</t>
  </si>
  <si>
    <t>руб./кВт.ч</t>
  </si>
  <si>
    <t>тыс.кВт*ч</t>
  </si>
  <si>
    <t>8.1.1</t>
  </si>
  <si>
    <t>СН2</t>
  </si>
  <si>
    <t>8.2.4</t>
  </si>
  <si>
    <t>ВН</t>
  </si>
  <si>
    <t>8.3</t>
  </si>
  <si>
    <t>Заявленная мощность</t>
  </si>
  <si>
    <t>8.3.1</t>
  </si>
  <si>
    <t>руб./МВт в месяц</t>
  </si>
  <si>
    <t xml:space="preserve">объем </t>
  </si>
  <si>
    <t>МВт в месяц</t>
  </si>
  <si>
    <t>8.3.2</t>
  </si>
  <si>
    <t>8.3.3</t>
  </si>
  <si>
    <t>8.3.4</t>
  </si>
  <si>
    <t>8.4</t>
  </si>
  <si>
    <t>Вода, в т.ч.</t>
  </si>
  <si>
    <t>8.4.1</t>
  </si>
  <si>
    <t xml:space="preserve">Водоснабжение </t>
  </si>
  <si>
    <t>руб./куб.м</t>
  </si>
  <si>
    <t>тыс.куб.м.</t>
  </si>
  <si>
    <t>8.4.2</t>
  </si>
  <si>
    <t>тыс.куб.м</t>
  </si>
  <si>
    <t>8.2</t>
  </si>
  <si>
    <t>руб./Гкал</t>
  </si>
  <si>
    <t>8.6</t>
  </si>
  <si>
    <t>Оплата тепловых потерь</t>
  </si>
  <si>
    <t>Оплата теплоносителя</t>
  </si>
  <si>
    <t>куб.м</t>
  </si>
  <si>
    <t>Сырье и материалы</t>
  </si>
  <si>
    <t>8.5</t>
  </si>
  <si>
    <t>Фонд оплаты труда</t>
  </si>
  <si>
    <t>8.5.1</t>
  </si>
  <si>
    <t>Среднемесячная заработная плата</t>
  </si>
  <si>
    <t>8.5.2</t>
  </si>
  <si>
    <t>Отчисления от ФОТ, всего</t>
  </si>
  <si>
    <t>8.7</t>
  </si>
  <si>
    <t>Амортизация ОФ</t>
  </si>
  <si>
    <t>8.8</t>
  </si>
  <si>
    <t>Услуги производственного характера</t>
  </si>
  <si>
    <t>8.8.1</t>
  </si>
  <si>
    <t>Капитальный ремонт</t>
  </si>
  <si>
    <t>8.8.2</t>
  </si>
  <si>
    <t>Текущий ремонт</t>
  </si>
  <si>
    <t>8.9</t>
  </si>
  <si>
    <t>Цеховые расходы</t>
  </si>
  <si>
    <t>8.13.1</t>
  </si>
  <si>
    <t>Заработная плата цехового персонала</t>
  </si>
  <si>
    <t>8.13.2</t>
  </si>
  <si>
    <t>Численность цехового персонала, распределяемого на регулируемый вид деятельности</t>
  </si>
  <si>
    <t>ед.</t>
  </si>
  <si>
    <t>8.13.3</t>
  </si>
  <si>
    <t>Отчисления на соц.нужды от заработной платы цехового персонала</t>
  </si>
  <si>
    <t>8.13.4</t>
  </si>
  <si>
    <t>Прочие расходы</t>
  </si>
  <si>
    <t>8.10</t>
  </si>
  <si>
    <t>Общехозяйственные расходы</t>
  </si>
  <si>
    <t>8.10.1</t>
  </si>
  <si>
    <t>Заработная плата АУП</t>
  </si>
  <si>
    <t>8.10.1.1</t>
  </si>
  <si>
    <t>численность АУП, распределяемого на регулируемый вид деятельности</t>
  </si>
  <si>
    <t>8.10.2</t>
  </si>
  <si>
    <t>Отчисления на соц.нужды от заработной платы АУП</t>
  </si>
  <si>
    <t>8.14.3</t>
  </si>
  <si>
    <t>Целевые средства на НИОКР</t>
  </si>
  <si>
    <t>8.14.4</t>
  </si>
  <si>
    <t>Средства на страхование</t>
  </si>
  <si>
    <t>8.14.5</t>
  </si>
  <si>
    <t>Плата за предельно допустимые выбросы (сбросы) загрязняющих веществ</t>
  </si>
  <si>
    <t>8.14.6</t>
  </si>
  <si>
    <t>Отчисления в ремонтный фонд в случае его формирования</t>
  </si>
  <si>
    <t>Непроизводственные расходы (налоги и другие обязательные платежи и сборы) всего, в том числе:</t>
  </si>
  <si>
    <t>налог на землю</t>
  </si>
  <si>
    <t>8.10.1.2</t>
  </si>
  <si>
    <t>налог на имущество</t>
  </si>
  <si>
    <t>8.14.7.3</t>
  </si>
  <si>
    <t>транспортный налог</t>
  </si>
  <si>
    <t>8.10.3</t>
  </si>
  <si>
    <t>Другие затраты, относимые на себестоимость продукции всего, в том числе:</t>
  </si>
  <si>
    <t>8.10.3.1</t>
  </si>
  <si>
    <t>8.10.3.2</t>
  </si>
  <si>
    <t>другие затраты</t>
  </si>
  <si>
    <t>8.11</t>
  </si>
  <si>
    <t>Недополученный по независящим причинам доход</t>
  </si>
  <si>
    <t>8.12</t>
  </si>
  <si>
    <t>Избыток средств, полученный в предыдущем периоде регулирования</t>
  </si>
  <si>
    <t>9</t>
  </si>
  <si>
    <t>10</t>
  </si>
  <si>
    <t>Валовая прибыль</t>
  </si>
  <si>
    <t>10.1</t>
  </si>
  <si>
    <t>Прибыль на развитие производства (капитальные вложения)</t>
  </si>
  <si>
    <t>10.2</t>
  </si>
  <si>
    <t>Прибыль на социальное развитие</t>
  </si>
  <si>
    <t>10.3</t>
  </si>
  <si>
    <t>Прибыль на поощрение</t>
  </si>
  <si>
    <t>10.4</t>
  </si>
  <si>
    <t>Прибыль на прочие цели</t>
  </si>
  <si>
    <t>10.5</t>
  </si>
  <si>
    <t>Налоги, сборы, платежи - всего, в том числе:</t>
  </si>
  <si>
    <t>10.5.1</t>
  </si>
  <si>
    <t>на прибыль</t>
  </si>
  <si>
    <t>другие налоги</t>
  </si>
  <si>
    <t>11</t>
  </si>
  <si>
    <t>Уровень рентабельности</t>
  </si>
  <si>
    <t>12</t>
  </si>
  <si>
    <t>8.1.2</t>
  </si>
  <si>
    <t>руб./тыс.куб.м</t>
  </si>
  <si>
    <t>Таблица 15</t>
  </si>
  <si>
    <t>январь-июнь</t>
  </si>
  <si>
    <t>июль-декабрь</t>
  </si>
  <si>
    <t>аренда земли</t>
  </si>
  <si>
    <t>Генеральный директор                                                                                                                      И.А.Вайман</t>
  </si>
  <si>
    <t xml:space="preserve">Зам.главного инженера                                                                                                                    М.В.Матвеев    </t>
  </si>
  <si>
    <t>Калькуляция расходов на тепловую энергию для потребителей 2017 год</t>
  </si>
  <si>
    <t>Утверждено РЭК Москвы 
на 2016 год</t>
  </si>
  <si>
    <t>План на 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</si>
</sst>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"/>
    <numFmt numFmtId="165" formatCode="#,##0.000000"/>
    <numFmt numFmtId="166" formatCode="#,##0.00000"/>
    <numFmt numFmtId="167" formatCode="#,##0.00000000"/>
    <numFmt numFmtId="168" formatCode="#,##0.00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name val="Tahoma"/>
      <family val="2"/>
      <charset val="204"/>
    </font>
    <font>
      <b/>
      <sz val="9"/>
      <color indexed="18"/>
      <name val="Tahoma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indexed="8"/>
      <name val="Tahoma"/>
      <family val="2"/>
      <charset val="204"/>
    </font>
    <font>
      <sz val="11"/>
      <color indexed="55"/>
      <name val="Tahoma"/>
      <family val="2"/>
      <charset val="204"/>
    </font>
    <font>
      <b/>
      <sz val="11"/>
      <color indexed="8"/>
      <name val="Tahoma"/>
      <family val="2"/>
      <charset val="204"/>
    </font>
    <font>
      <b/>
      <sz val="11"/>
      <name val="Tahoma"/>
      <family val="2"/>
      <charset val="204"/>
    </font>
    <font>
      <b/>
      <sz val="11"/>
      <color rgb="FFFF0000"/>
      <name val="Tahoma"/>
      <family val="2"/>
      <charset val="204"/>
    </font>
    <font>
      <sz val="11"/>
      <name val="Tahoma"/>
      <family val="2"/>
      <charset val="204"/>
    </font>
    <font>
      <sz val="11"/>
      <color rgb="FFFF0000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indexed="2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</borders>
  <cellStyleXfs count="2">
    <xf numFmtId="0" fontId="0" fillId="0" borderId="0"/>
    <xf numFmtId="0" fontId="2" fillId="0" borderId="0">
      <alignment horizontal="left"/>
    </xf>
  </cellStyleXfs>
  <cellXfs count="91">
    <xf numFmtId="0" fontId="0" fillId="0" borderId="0" xfId="0"/>
    <xf numFmtId="49" fontId="5" fillId="3" borderId="0" xfId="0" applyNumberFormat="1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vertical="center" wrapText="1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167" fontId="0" fillId="0" borderId="0" xfId="0" applyNumberFormat="1"/>
    <xf numFmtId="166" fontId="0" fillId="0" borderId="0" xfId="0" applyNumberFormat="1"/>
    <xf numFmtId="4" fontId="0" fillId="0" borderId="0" xfId="0" applyNumberFormat="1"/>
    <xf numFmtId="49" fontId="5" fillId="8" borderId="3" xfId="0" applyNumberFormat="1" applyFont="1" applyFill="1" applyBorder="1" applyAlignment="1" applyProtection="1">
      <alignment horizontal="center" vertical="center"/>
    </xf>
    <xf numFmtId="0" fontId="7" fillId="8" borderId="4" xfId="0" applyFont="1" applyFill="1" applyBorder="1" applyAlignment="1" applyProtection="1">
      <alignment horizontal="left" vertical="center" indent="1"/>
    </xf>
    <xf numFmtId="0" fontId="5" fillId="8" borderId="7" xfId="0" applyFont="1" applyFill="1" applyBorder="1" applyAlignment="1" applyProtection="1">
      <alignment vertical="center"/>
    </xf>
    <xf numFmtId="0" fontId="6" fillId="8" borderId="7" xfId="0" applyFont="1" applyFill="1" applyBorder="1" applyAlignment="1" applyProtection="1">
      <alignment vertical="center"/>
    </xf>
    <xf numFmtId="0" fontId="8" fillId="0" borderId="0" xfId="0" applyFont="1" applyAlignment="1">
      <alignment horizontal="right"/>
    </xf>
    <xf numFmtId="0" fontId="10" fillId="0" borderId="0" xfId="0" applyFont="1"/>
    <xf numFmtId="168" fontId="0" fillId="0" borderId="0" xfId="0" applyNumberFormat="1"/>
    <xf numFmtId="0" fontId="1" fillId="0" borderId="0" xfId="0" applyFont="1"/>
    <xf numFmtId="0" fontId="11" fillId="0" borderId="2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1" xfId="0" applyNumberFormat="1" applyFont="1" applyBorder="1" applyAlignment="1" applyProtection="1">
      <alignment horizontal="center" vertical="center" wrapText="1"/>
    </xf>
    <xf numFmtId="4" fontId="15" fillId="4" borderId="1" xfId="0" applyNumberFormat="1" applyFont="1" applyFill="1" applyBorder="1" applyAlignment="1" applyProtection="1">
      <alignment horizontal="center" vertical="center"/>
      <protection locked="0"/>
    </xf>
    <xf numFmtId="4" fontId="13" fillId="4" borderId="1" xfId="0" applyNumberFormat="1" applyFont="1" applyFill="1" applyBorder="1" applyAlignment="1" applyProtection="1">
      <alignment horizontal="center" vertical="center"/>
      <protection locked="0"/>
    </xf>
    <xf numFmtId="4" fontId="13" fillId="0" borderId="1" xfId="0" applyNumberFormat="1" applyFont="1" applyFill="1" applyBorder="1" applyAlignment="1" applyProtection="1">
      <alignment horizontal="center" vertical="center"/>
    </xf>
    <xf numFmtId="4" fontId="15" fillId="5" borderId="1" xfId="0" applyNumberFormat="1" applyFont="1" applyFill="1" applyBorder="1" applyAlignment="1" applyProtection="1">
      <alignment horizontal="center" vertical="center"/>
    </xf>
    <xf numFmtId="4" fontId="16" fillId="5" borderId="1" xfId="0" applyNumberFormat="1" applyFont="1" applyFill="1" applyBorder="1" applyAlignment="1" applyProtection="1">
      <alignment horizontal="center" vertical="center"/>
    </xf>
    <xf numFmtId="4" fontId="11" fillId="5" borderId="1" xfId="0" applyNumberFormat="1" applyFont="1" applyFill="1" applyBorder="1" applyAlignment="1" applyProtection="1">
      <alignment horizontal="center" vertical="center"/>
    </xf>
    <xf numFmtId="164" fontId="15" fillId="5" borderId="1" xfId="0" applyNumberFormat="1" applyFont="1" applyFill="1" applyBorder="1" applyAlignment="1" applyProtection="1">
      <alignment horizontal="center" vertical="center"/>
    </xf>
    <xf numFmtId="164" fontId="17" fillId="6" borderId="1" xfId="0" applyNumberFormat="1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 applyProtection="1">
      <alignment horizontal="left" vertical="center" wrapText="1"/>
    </xf>
    <xf numFmtId="164" fontId="14" fillId="5" borderId="1" xfId="0" applyNumberFormat="1" applyFont="1" applyFill="1" applyBorder="1" applyAlignment="1" applyProtection="1">
      <alignment horizontal="center" vertical="center"/>
    </xf>
    <xf numFmtId="164" fontId="16" fillId="6" borderId="1" xfId="0" applyNumberFormat="1" applyFont="1" applyFill="1" applyBorder="1" applyAlignment="1" applyProtection="1">
      <alignment horizontal="center" vertical="center"/>
      <protection locked="0"/>
    </xf>
    <xf numFmtId="164" fontId="16" fillId="5" borderId="1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vertical="center" wrapText="1"/>
    </xf>
    <xf numFmtId="49" fontId="11" fillId="0" borderId="1" xfId="0" applyNumberFormat="1" applyFont="1" applyBorder="1" applyAlignment="1" applyProtection="1">
      <alignment horizontal="center" vertical="center"/>
    </xf>
    <xf numFmtId="49" fontId="16" fillId="0" borderId="1" xfId="0" applyNumberFormat="1" applyFont="1" applyBorder="1" applyAlignment="1" applyProtection="1">
      <alignment horizontal="left" vertical="center" wrapText="1" indent="1"/>
    </xf>
    <xf numFmtId="165" fontId="16" fillId="5" borderId="1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Border="1" applyAlignment="1" applyProtection="1">
      <alignment horizontal="center" vertical="center" wrapText="1"/>
    </xf>
    <xf numFmtId="49" fontId="11" fillId="0" borderId="1" xfId="0" applyNumberFormat="1" applyFont="1" applyBorder="1" applyAlignment="1" applyProtection="1">
      <alignment horizontal="left" vertical="center" wrapText="1" indent="2"/>
    </xf>
    <xf numFmtId="49" fontId="11" fillId="0" borderId="1" xfId="0" applyNumberFormat="1" applyFont="1" applyBorder="1" applyAlignment="1" applyProtection="1">
      <alignment horizontal="left" vertical="center" wrapText="1" indent="3"/>
    </xf>
    <xf numFmtId="164" fontId="13" fillId="5" borderId="1" xfId="0" applyNumberFormat="1" applyFont="1" applyFill="1" applyBorder="1" applyAlignment="1" applyProtection="1">
      <alignment horizontal="center" vertical="center"/>
    </xf>
    <xf numFmtId="4" fontId="11" fillId="6" borderId="1" xfId="0" applyNumberFormat="1" applyFont="1" applyFill="1" applyBorder="1" applyAlignment="1" applyProtection="1">
      <alignment horizontal="center" vertical="center"/>
      <protection locked="0"/>
    </xf>
    <xf numFmtId="49" fontId="13" fillId="7" borderId="1" xfId="0" applyNumberFormat="1" applyFont="1" applyFill="1" applyBorder="1" applyAlignment="1" applyProtection="1">
      <alignment horizontal="center" vertical="center" wrapText="1"/>
    </xf>
    <xf numFmtId="0" fontId="13" fillId="7" borderId="1" xfId="0" applyNumberFormat="1" applyFont="1" applyFill="1" applyBorder="1" applyAlignment="1" applyProtection="1">
      <alignment vertical="center" wrapText="1"/>
    </xf>
    <xf numFmtId="0" fontId="11" fillId="7" borderId="1" xfId="0" applyNumberFormat="1" applyFont="1" applyFill="1" applyBorder="1" applyAlignment="1" applyProtection="1">
      <alignment horizontal="center" vertical="center" wrapText="1"/>
    </xf>
    <xf numFmtId="4" fontId="17" fillId="7" borderId="1" xfId="0" applyNumberFormat="1" applyFont="1" applyFill="1" applyBorder="1" applyAlignment="1" applyProtection="1">
      <alignment horizontal="center" vertical="center"/>
    </xf>
    <xf numFmtId="4" fontId="11" fillId="7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left" vertical="center" wrapText="1" indent="1"/>
    </xf>
    <xf numFmtId="168" fontId="16" fillId="5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left" vertical="center" wrapText="1" indent="1"/>
    </xf>
    <xf numFmtId="4" fontId="14" fillId="5" borderId="1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4" fontId="13" fillId="5" borderId="1" xfId="0" applyNumberFormat="1" applyFont="1" applyFill="1" applyBorder="1" applyAlignment="1" applyProtection="1">
      <alignment horizontal="center" vertical="center"/>
    </xf>
    <xf numFmtId="4" fontId="11" fillId="4" borderId="1" xfId="0" applyNumberFormat="1" applyFont="1" applyFill="1" applyBorder="1" applyAlignment="1" applyProtection="1">
      <alignment horizontal="center" vertical="center"/>
      <protection locked="0"/>
    </xf>
    <xf numFmtId="49" fontId="16" fillId="0" borderId="1" xfId="0" applyNumberFormat="1" applyFont="1" applyFill="1" applyBorder="1" applyAlignment="1" applyProtection="1">
      <alignment horizontal="left" vertical="center" wrapText="1" indent="3"/>
    </xf>
    <xf numFmtId="0" fontId="16" fillId="0" borderId="1" xfId="0" applyFont="1" applyFill="1" applyBorder="1" applyAlignment="1" applyProtection="1">
      <alignment horizontal="left" vertical="center" wrapText="1" indent="3"/>
    </xf>
    <xf numFmtId="4" fontId="17" fillId="5" borderId="1" xfId="0" applyNumberFormat="1" applyFont="1" applyFill="1" applyBorder="1" applyAlignment="1" applyProtection="1">
      <alignment horizontal="center" vertical="center"/>
    </xf>
    <xf numFmtId="49" fontId="16" fillId="0" borderId="1" xfId="0" applyNumberFormat="1" applyFont="1" applyFill="1" applyBorder="1" applyAlignment="1" applyProtection="1">
      <alignment horizontal="left" vertical="center" wrapText="1" indent="1"/>
    </xf>
    <xf numFmtId="49" fontId="16" fillId="0" borderId="1" xfId="0" applyNumberFormat="1" applyFont="1" applyFill="1" applyBorder="1" applyAlignment="1" applyProtection="1">
      <alignment horizontal="left" vertical="center" wrapText="1" indent="2"/>
    </xf>
    <xf numFmtId="0" fontId="16" fillId="0" borderId="1" xfId="0" applyFont="1" applyBorder="1" applyAlignment="1" applyProtection="1">
      <alignment horizontal="left" vertical="center" wrapText="1" indent="1"/>
    </xf>
    <xf numFmtId="0" fontId="11" fillId="0" borderId="1" xfId="0" applyFont="1" applyBorder="1" applyAlignment="1" applyProtection="1">
      <alignment horizontal="left" vertical="center" wrapText="1" indent="2"/>
    </xf>
    <xf numFmtId="0" fontId="11" fillId="0" borderId="1" xfId="0" applyFont="1" applyBorder="1" applyAlignment="1" applyProtection="1">
      <alignment horizontal="left" vertical="center" wrapText="1" indent="3"/>
    </xf>
    <xf numFmtId="168" fontId="11" fillId="5" borderId="1" xfId="0" applyNumberFormat="1" applyFont="1" applyFill="1" applyBorder="1" applyAlignment="1" applyProtection="1">
      <alignment horizontal="center" vertical="center"/>
    </xf>
    <xf numFmtId="168" fontId="11" fillId="4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NumberFormat="1" applyFont="1" applyFill="1" applyBorder="1" applyAlignment="1" applyProtection="1">
      <alignment horizontal="left" vertical="center" wrapText="1" indent="1"/>
    </xf>
    <xf numFmtId="4" fontId="16" fillId="4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168" fontId="14" fillId="5" borderId="1" xfId="0" applyNumberFormat="1" applyFont="1" applyFill="1" applyBorder="1" applyAlignment="1" applyProtection="1">
      <alignment horizontal="center" vertical="center"/>
    </xf>
    <xf numFmtId="49" fontId="16" fillId="0" borderId="1" xfId="0" applyNumberFormat="1" applyFont="1" applyBorder="1" applyAlignment="1" applyProtection="1">
      <alignment horizontal="left" vertical="center" wrapText="1" indent="2"/>
    </xf>
    <xf numFmtId="49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vertical="center" wrapText="1"/>
    </xf>
    <xf numFmtId="0" fontId="11" fillId="0" borderId="1" xfId="0" applyFont="1" applyBorder="1" applyAlignment="1" applyProtection="1">
      <alignment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left"/>
    </xf>
    <xf numFmtId="168" fontId="15" fillId="5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5" xfId="0" applyFont="1" applyBorder="1" applyAlignment="1">
      <alignment horizontal="left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kripitsyna\Documents\&#1058;&#1072;&#1085;&#1103;\&#1050;&#1086;&#1090;&#1077;&#1083;&#1100;&#1085;&#1099;&#1077;\2015\&#1050;&#1086;&#1087;&#1080;&#1103;%20BALANCE%20CALC%20TARIFF%20WARM%202015YEAR_(v1%200%201)_(v1.1.2)%20&#1058;&#1072;&#1085;&#1103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Org"/>
      <sheetName val="modCalc"/>
      <sheetName val="modCommonProcedures"/>
      <sheetName val="modfrmPLAN1XUpdateIsInProgress"/>
      <sheetName val="modLoad"/>
      <sheetName val="modVLDProv"/>
      <sheetName val="modVLDIntegrityProv"/>
      <sheetName val="Инструкция"/>
      <sheetName val="modInstruction"/>
      <sheetName val="Лог обновления"/>
      <sheetName val="Список организаций"/>
      <sheetName val="TECHSHEET"/>
      <sheetName val="TECH_HORISONTAL"/>
      <sheetName val="TECH_VERTICAL"/>
      <sheetName val="REESTR_ORG"/>
      <sheetName val="REESTR_SOURCE"/>
      <sheetName val="modGetGeoBase"/>
      <sheetName val="БПр"/>
      <sheetName val="БТр"/>
      <sheetName val="К"/>
      <sheetName val="К (к)"/>
      <sheetName val="Т"/>
      <sheetName val="ТМ1"/>
      <sheetName val="ТМ2"/>
      <sheetName val="ВС.БПр"/>
      <sheetName val="ВС.БТр"/>
      <sheetName val="ВС.К"/>
      <sheetName val="ВС.ТМ1"/>
      <sheetName val="ВС.ТМ2"/>
      <sheetName val="ВО.БПр"/>
      <sheetName val="ВО.БТр"/>
      <sheetName val="ВО.К"/>
      <sheetName val="ВО.ТМ1"/>
      <sheetName val="ВО.ТМ2"/>
      <sheetName val="ТБО.К"/>
      <sheetName val="Свод"/>
      <sheetName val="Результаты загрузки"/>
      <sheetName val="Комментарии"/>
      <sheetName val="Проверка"/>
      <sheetName val="REESTR_MO"/>
      <sheetName val="AUTHORISATION"/>
      <sheetName val="PLAN1X_LIST_ORG"/>
      <sheetName val="PLAN1X_BPR_DETAILED"/>
      <sheetName val="PLAN1X_MXPP_DETAILED"/>
      <sheetName val="PLAN1X_BTR_DETAILED"/>
      <sheetName val="PLAN1X_MXTR_DETAILED"/>
      <sheetName val="PLAN1X_CALC"/>
      <sheetName val="PLAN1X_CALC_COMBI"/>
      <sheetName val="PLAN1X_CALC_ENERGY"/>
      <sheetName val="PLAN1X_FUEL"/>
      <sheetName val="PLAN1X_FUEL_GAS"/>
      <sheetName val="PLAN1X_FUEL_TR_1"/>
      <sheetName val="PLAN1X_FUEL_TR_2"/>
      <sheetName val="PLAN1X_FUEL_TR_3"/>
      <sheetName val="PLAN1X_FUEL_EE"/>
      <sheetName val="PLAN1X_TM1"/>
      <sheetName val="PLAN1X_TM2"/>
      <sheetName val="modLoadResults"/>
      <sheetName val="modLoadFiles"/>
      <sheetName val="modUIButtons"/>
      <sheetName val="modVLDCommonProv"/>
      <sheetName val="modDataFTS"/>
      <sheetName val="modBalPr"/>
      <sheetName val="modBalTr"/>
      <sheetName val="modCalcCombi"/>
      <sheetName val="modFuel"/>
      <sheetName val="modListOrg"/>
      <sheetName val="modCommandButton"/>
      <sheetName val="modfrmRegion"/>
      <sheetName val="modVLDProvGeneralProc"/>
      <sheetName val="modfrmPLAN1XCheckInIsInProgress"/>
      <sheetName val="modVLDOrgUniqueness"/>
      <sheetName val="modTM1"/>
      <sheetName val="modTM2"/>
      <sheetName val="modfrmReestr"/>
      <sheetName val="modUpdTemplMain"/>
      <sheetName val="modfrmCheckUpdates"/>
      <sheetName val="modfrmDateChoose"/>
      <sheetName val="modIHLCommandBar"/>
      <sheetName val="modfrmHEATAdditionalOrgData"/>
      <sheetName val="modfrmVSNAVOTVAdditionalOrgData"/>
      <sheetName val="modGeneralProcedures"/>
      <sheetName val="modOpen"/>
      <sheetName val="modfrmReportMode"/>
      <sheetName val="modVLDProvT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0">
          <cell r="G20" t="str">
            <v>Вырабатываемая мощность станций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23"/>
  <sheetViews>
    <sheetView tabSelected="1" workbookViewId="0">
      <selection activeCell="K126" sqref="K126"/>
    </sheetView>
  </sheetViews>
  <sheetFormatPr defaultRowHeight="15" x14ac:dyDescent="0.25"/>
  <cols>
    <col min="3" max="3" width="49.42578125" customWidth="1"/>
    <col min="4" max="4" width="15.85546875" customWidth="1"/>
    <col min="5" max="5" width="31" customWidth="1"/>
    <col min="6" max="6" width="31.140625" customWidth="1"/>
    <col min="7" max="7" width="26.5703125" customWidth="1"/>
    <col min="8" max="8" width="27.28515625" customWidth="1"/>
    <col min="10" max="10" width="10.5703125" bestFit="1" customWidth="1"/>
    <col min="11" max="11" width="15" customWidth="1"/>
    <col min="13" max="13" width="15" customWidth="1"/>
    <col min="18" max="18" width="16.42578125" customWidth="1"/>
  </cols>
  <sheetData>
    <row r="1" spans="2:18" ht="15.75" x14ac:dyDescent="0.25">
      <c r="H1" s="13" t="s">
        <v>158</v>
      </c>
    </row>
    <row r="2" spans="2:18" x14ac:dyDescent="0.25">
      <c r="B2" s="81"/>
      <c r="C2" s="81"/>
      <c r="D2" s="81"/>
      <c r="E2" s="81"/>
      <c r="F2" s="81"/>
      <c r="G2" s="81"/>
      <c r="H2" s="81"/>
    </row>
    <row r="3" spans="2:18" ht="15" hidden="1" customHeight="1" x14ac:dyDescent="0.25">
      <c r="F3" s="82" t="s">
        <v>12</v>
      </c>
      <c r="G3" s="82"/>
      <c r="H3" s="82"/>
    </row>
    <row r="4" spans="2:18" ht="15" hidden="1" customHeight="1" x14ac:dyDescent="0.25">
      <c r="F4" s="82"/>
      <c r="G4" s="82"/>
      <c r="H4" s="82"/>
    </row>
    <row r="5" spans="2:18" ht="15" hidden="1" customHeight="1" x14ac:dyDescent="0.25">
      <c r="F5" s="83"/>
      <c r="G5" s="83"/>
      <c r="H5" s="83"/>
    </row>
    <row r="6" spans="2:18" x14ac:dyDescent="0.25">
      <c r="B6" s="87" t="s">
        <v>164</v>
      </c>
      <c r="C6" s="88"/>
      <c r="D6" s="88"/>
      <c r="E6" s="88"/>
      <c r="F6" s="88"/>
      <c r="G6" s="88"/>
      <c r="H6" s="88"/>
    </row>
    <row r="7" spans="2:18" ht="15.75" thickBot="1" x14ac:dyDescent="0.3">
      <c r="B7" s="89"/>
      <c r="C7" s="90"/>
      <c r="D7" s="90"/>
      <c r="E7" s="90"/>
      <c r="F7" s="90"/>
      <c r="G7" s="90"/>
      <c r="H7" s="90"/>
    </row>
    <row r="8" spans="2:18" x14ac:dyDescent="0.25">
      <c r="B8" s="1"/>
      <c r="C8" s="2"/>
      <c r="D8" s="3"/>
      <c r="E8" s="4"/>
      <c r="F8" s="5"/>
      <c r="G8" s="5"/>
      <c r="H8" s="5"/>
    </row>
    <row r="9" spans="2:18" ht="64.5" customHeight="1" x14ac:dyDescent="0.25">
      <c r="B9" s="84" t="s">
        <v>13</v>
      </c>
      <c r="C9" s="84" t="s">
        <v>14</v>
      </c>
      <c r="D9" s="84" t="s">
        <v>2</v>
      </c>
      <c r="E9" s="17" t="s">
        <v>165</v>
      </c>
      <c r="F9" s="85" t="s">
        <v>166</v>
      </c>
      <c r="G9" s="85"/>
      <c r="H9" s="85"/>
    </row>
    <row r="10" spans="2:18" x14ac:dyDescent="0.25">
      <c r="B10" s="84"/>
      <c r="C10" s="84"/>
      <c r="D10" s="84"/>
      <c r="E10" s="18" t="s">
        <v>11</v>
      </c>
      <c r="F10" s="18" t="s">
        <v>11</v>
      </c>
      <c r="G10" s="18" t="s">
        <v>159</v>
      </c>
      <c r="H10" s="18" t="s">
        <v>160</v>
      </c>
    </row>
    <row r="11" spans="2:18" x14ac:dyDescent="0.25">
      <c r="B11" s="19">
        <v>1</v>
      </c>
      <c r="C11" s="19">
        <v>2</v>
      </c>
      <c r="D11" s="19">
        <v>3</v>
      </c>
      <c r="E11" s="20">
        <v>4</v>
      </c>
      <c r="F11" s="20">
        <v>5</v>
      </c>
      <c r="G11" s="18">
        <f t="shared" ref="G11:H11" si="0">F11+1</f>
        <v>6</v>
      </c>
      <c r="H11" s="18">
        <f t="shared" si="0"/>
        <v>7</v>
      </c>
    </row>
    <row r="12" spans="2:18" ht="28.5" x14ac:dyDescent="0.25">
      <c r="B12" s="21" t="s">
        <v>3</v>
      </c>
      <c r="C12" s="22" t="s">
        <v>15</v>
      </c>
      <c r="D12" s="23" t="s">
        <v>16</v>
      </c>
      <c r="E12" s="24"/>
      <c r="F12" s="25"/>
      <c r="G12" s="26"/>
      <c r="H12" s="26"/>
    </row>
    <row r="13" spans="2:18" x14ac:dyDescent="0.25">
      <c r="B13" s="21" t="s">
        <v>7</v>
      </c>
      <c r="C13" s="22" t="s">
        <v>17</v>
      </c>
      <c r="D13" s="23" t="s">
        <v>18</v>
      </c>
      <c r="E13" s="79">
        <v>29.6</v>
      </c>
      <c r="F13" s="28">
        <f>G13+H13</f>
        <v>29.6</v>
      </c>
      <c r="G13" s="29">
        <v>17.786000000000001</v>
      </c>
      <c r="H13" s="29">
        <v>11.814</v>
      </c>
      <c r="R13">
        <v>494.9</v>
      </c>
    </row>
    <row r="14" spans="2:18" x14ac:dyDescent="0.25">
      <c r="B14" s="21" t="s">
        <v>8</v>
      </c>
      <c r="C14" s="22" t="s">
        <v>19</v>
      </c>
      <c r="D14" s="23" t="s">
        <v>18</v>
      </c>
      <c r="E14" s="30">
        <v>0.68100000000000005</v>
      </c>
      <c r="F14" s="28">
        <f>G14+H14</f>
        <v>1.23</v>
      </c>
      <c r="G14" s="31">
        <v>0.68400000000000005</v>
      </c>
      <c r="H14" s="31">
        <v>0.54600000000000004</v>
      </c>
      <c r="R14">
        <v>111.35</v>
      </c>
    </row>
    <row r="15" spans="2:18" x14ac:dyDescent="0.25">
      <c r="B15" s="21" t="s">
        <v>9</v>
      </c>
      <c r="C15" s="32" t="s">
        <v>20</v>
      </c>
      <c r="D15" s="23" t="s">
        <v>18</v>
      </c>
      <c r="E15" s="33"/>
      <c r="F15" s="33"/>
      <c r="G15" s="34"/>
      <c r="H15" s="34"/>
      <c r="R15">
        <v>39.15</v>
      </c>
    </row>
    <row r="16" spans="2:18" x14ac:dyDescent="0.25">
      <c r="B16" s="21" t="s">
        <v>10</v>
      </c>
      <c r="C16" s="32" t="s">
        <v>21</v>
      </c>
      <c r="D16" s="23" t="s">
        <v>18</v>
      </c>
      <c r="E16" s="70">
        <f>E13-E14</f>
        <v>28.919</v>
      </c>
      <c r="F16" s="35">
        <f>G16+H16</f>
        <v>28.37</v>
      </c>
      <c r="G16" s="35">
        <v>17.102</v>
      </c>
      <c r="H16" s="35">
        <v>11.268000000000001</v>
      </c>
      <c r="R16">
        <v>26.68</v>
      </c>
    </row>
    <row r="17" spans="2:18" x14ac:dyDescent="0.25">
      <c r="B17" s="21" t="s">
        <v>22</v>
      </c>
      <c r="C17" s="36" t="s">
        <v>23</v>
      </c>
      <c r="D17" s="23" t="s">
        <v>18</v>
      </c>
      <c r="E17" s="35">
        <v>1.075</v>
      </c>
      <c r="F17" s="35">
        <f>G17+H17</f>
        <v>1.075</v>
      </c>
      <c r="G17" s="34">
        <v>0.60599999999999998</v>
      </c>
      <c r="H17" s="34">
        <v>0.46899999999999997</v>
      </c>
      <c r="R17">
        <v>80.599999999999994</v>
      </c>
    </row>
    <row r="18" spans="2:18" x14ac:dyDescent="0.25">
      <c r="B18" s="37" t="s">
        <v>24</v>
      </c>
      <c r="C18" s="38" t="s">
        <v>25</v>
      </c>
      <c r="D18" s="18" t="s">
        <v>6</v>
      </c>
      <c r="E18" s="28">
        <v>3.7170000000000001</v>
      </c>
      <c r="F18" s="28">
        <f>F17/F16*100</f>
        <v>3.7892139584067674</v>
      </c>
      <c r="G18" s="28">
        <f>G17/G16*100</f>
        <v>3.5434452110864227</v>
      </c>
      <c r="H18" s="28">
        <f>H17/H16*100</f>
        <v>4.1622293219737303</v>
      </c>
      <c r="R18">
        <v>105.63</v>
      </c>
    </row>
    <row r="19" spans="2:18" x14ac:dyDescent="0.25">
      <c r="B19" s="21" t="s">
        <v>26</v>
      </c>
      <c r="C19" s="36" t="s">
        <v>27</v>
      </c>
      <c r="D19" s="23" t="s">
        <v>18</v>
      </c>
      <c r="E19" s="70">
        <f>E16-E17</f>
        <v>27.844000000000001</v>
      </c>
      <c r="F19" s="28">
        <f>G19+H19</f>
        <v>24.500219999999999</v>
      </c>
      <c r="G19" s="39">
        <v>14.628</v>
      </c>
      <c r="H19" s="39">
        <v>9.8722200000000004</v>
      </c>
      <c r="R19">
        <v>130.75</v>
      </c>
    </row>
    <row r="20" spans="2:18" x14ac:dyDescent="0.25">
      <c r="B20" s="37" t="s">
        <v>28</v>
      </c>
      <c r="C20" s="38" t="s">
        <v>29</v>
      </c>
      <c r="D20" s="40" t="s">
        <v>18</v>
      </c>
      <c r="E20" s="51">
        <v>25.867999999999999</v>
      </c>
      <c r="F20" s="35">
        <f>G20+H20</f>
        <v>25.868000000000002</v>
      </c>
      <c r="G20" s="34">
        <v>15.663</v>
      </c>
      <c r="H20" s="34">
        <v>10.205</v>
      </c>
      <c r="J20" s="6"/>
      <c r="R20">
        <v>3974.63</v>
      </c>
    </row>
    <row r="21" spans="2:18" x14ac:dyDescent="0.25">
      <c r="B21" s="37" t="s">
        <v>30</v>
      </c>
      <c r="C21" s="38" t="s">
        <v>31</v>
      </c>
      <c r="D21" s="40" t="s">
        <v>18</v>
      </c>
      <c r="E21" s="51">
        <v>1.976</v>
      </c>
      <c r="F21" s="35">
        <f>G21+H21</f>
        <v>1.427</v>
      </c>
      <c r="G21" s="35">
        <f>G24</f>
        <v>0.83199999999999996</v>
      </c>
      <c r="H21" s="35">
        <f>H24</f>
        <v>0.59499999999999997</v>
      </c>
      <c r="R21">
        <v>27.89</v>
      </c>
    </row>
    <row r="22" spans="2:18" x14ac:dyDescent="0.25">
      <c r="B22" s="37" t="s">
        <v>32</v>
      </c>
      <c r="C22" s="41" t="s">
        <v>33</v>
      </c>
      <c r="D22" s="40" t="s">
        <v>18</v>
      </c>
      <c r="E22" s="35"/>
      <c r="F22" s="35"/>
      <c r="G22" s="34"/>
      <c r="H22" s="34"/>
      <c r="J22" s="7"/>
      <c r="R22">
        <v>16.8</v>
      </c>
    </row>
    <row r="23" spans="2:18" x14ac:dyDescent="0.25">
      <c r="B23" s="37" t="s">
        <v>34</v>
      </c>
      <c r="C23" s="41" t="s">
        <v>35</v>
      </c>
      <c r="D23" s="40" t="s">
        <v>18</v>
      </c>
      <c r="E23" s="35"/>
      <c r="F23" s="35"/>
      <c r="G23" s="34"/>
      <c r="H23" s="34"/>
      <c r="R23">
        <v>4836.42</v>
      </c>
    </row>
    <row r="24" spans="2:18" x14ac:dyDescent="0.25">
      <c r="B24" s="37" t="s">
        <v>36</v>
      </c>
      <c r="C24" s="41" t="s">
        <v>37</v>
      </c>
      <c r="D24" s="40" t="s">
        <v>18</v>
      </c>
      <c r="E24" s="51">
        <v>1.976</v>
      </c>
      <c r="F24" s="35">
        <f>G24+H24</f>
        <v>1.427</v>
      </c>
      <c r="G24" s="34">
        <v>0.83199999999999996</v>
      </c>
      <c r="H24" s="34">
        <v>0.59499999999999997</v>
      </c>
      <c r="R24">
        <v>1.68</v>
      </c>
    </row>
    <row r="25" spans="2:18" x14ac:dyDescent="0.25">
      <c r="B25" s="37" t="s">
        <v>38</v>
      </c>
      <c r="C25" s="42" t="s">
        <v>39</v>
      </c>
      <c r="D25" s="40" t="s">
        <v>18</v>
      </c>
      <c r="E25" s="27"/>
      <c r="F25" s="43"/>
      <c r="G25" s="44"/>
      <c r="H25" s="44"/>
      <c r="R25">
        <v>3643.18</v>
      </c>
    </row>
    <row r="26" spans="2:18" x14ac:dyDescent="0.25">
      <c r="B26" s="45" t="s">
        <v>40</v>
      </c>
      <c r="C26" s="46" t="str">
        <f>"Себестоимость "</f>
        <v xml:space="preserve">Себестоимость </v>
      </c>
      <c r="D26" s="47"/>
      <c r="E26" s="48"/>
      <c r="F26" s="49"/>
      <c r="G26" s="49"/>
      <c r="H26" s="49"/>
      <c r="M26" s="8"/>
      <c r="R26">
        <v>0.46</v>
      </c>
    </row>
    <row r="27" spans="2:18" ht="15.75" customHeight="1" x14ac:dyDescent="0.25">
      <c r="B27" s="37" t="s">
        <v>41</v>
      </c>
      <c r="C27" s="50" t="s">
        <v>42</v>
      </c>
      <c r="D27" s="40" t="s">
        <v>43</v>
      </c>
      <c r="E27" s="27">
        <v>22066.04</v>
      </c>
      <c r="F27" s="53">
        <f>G27+H27</f>
        <v>22228.201569999997</v>
      </c>
      <c r="G27" s="29">
        <v>12948.87904</v>
      </c>
      <c r="H27" s="29">
        <v>9279.3225299999995</v>
      </c>
      <c r="R27">
        <v>10523.11</v>
      </c>
    </row>
    <row r="28" spans="2:18" ht="15.75" customHeight="1" x14ac:dyDescent="0.25">
      <c r="B28" s="37" t="s">
        <v>53</v>
      </c>
      <c r="C28" s="41" t="s">
        <v>47</v>
      </c>
      <c r="D28" s="40" t="s">
        <v>71</v>
      </c>
      <c r="E28" s="27"/>
      <c r="F28" s="51">
        <f>G28+H28</f>
        <v>4005.8620000000001</v>
      </c>
      <c r="G28" s="65">
        <v>2403.473</v>
      </c>
      <c r="H28" s="65">
        <v>1602.3889999999999</v>
      </c>
      <c r="M28" s="8"/>
      <c r="R28">
        <v>23.03</v>
      </c>
    </row>
    <row r="29" spans="2:18" ht="15.75" customHeight="1" x14ac:dyDescent="0.25">
      <c r="B29" s="37" t="s">
        <v>156</v>
      </c>
      <c r="C29" s="41" t="s">
        <v>48</v>
      </c>
      <c r="D29" s="40" t="s">
        <v>157</v>
      </c>
      <c r="E29" s="27"/>
      <c r="F29" s="29">
        <v>5548.92</v>
      </c>
      <c r="G29" s="29">
        <v>5387.57</v>
      </c>
      <c r="H29" s="29">
        <v>5790.93</v>
      </c>
      <c r="R29">
        <v>74.91</v>
      </c>
    </row>
    <row r="30" spans="2:18" ht="15.75" customHeight="1" x14ac:dyDescent="0.25">
      <c r="B30" s="37" t="s">
        <v>74</v>
      </c>
      <c r="C30" s="52" t="s">
        <v>44</v>
      </c>
      <c r="D30" s="40" t="s">
        <v>43</v>
      </c>
      <c r="E30" s="53">
        <v>2174.0300000000002</v>
      </c>
      <c r="F30" s="53">
        <f>F40+F53</f>
        <v>2770.66343303137</v>
      </c>
      <c r="G30" s="28">
        <f>G40+G53</f>
        <v>1655.8009784793699</v>
      </c>
      <c r="H30" s="28">
        <f>H40+H53</f>
        <v>1114.8624545520001</v>
      </c>
      <c r="R30">
        <v>3682</v>
      </c>
    </row>
    <row r="31" spans="2:18" ht="9" customHeight="1" x14ac:dyDescent="0.25">
      <c r="B31" s="86" t="s">
        <v>45</v>
      </c>
      <c r="C31" s="41" t="s">
        <v>46</v>
      </c>
      <c r="D31" s="40" t="s">
        <v>43</v>
      </c>
      <c r="E31" s="53"/>
      <c r="F31" s="53"/>
      <c r="G31" s="53"/>
      <c r="H31" s="53"/>
      <c r="R31">
        <v>723.64</v>
      </c>
    </row>
    <row r="32" spans="2:18" ht="11.25" customHeight="1" x14ac:dyDescent="0.25">
      <c r="B32" s="86"/>
      <c r="C32" s="41" t="s">
        <v>47</v>
      </c>
      <c r="D32" s="54" t="s">
        <v>51</v>
      </c>
      <c r="E32" s="28"/>
      <c r="F32" s="55"/>
      <c r="G32" s="56"/>
      <c r="H32" s="56"/>
      <c r="R32">
        <v>44</v>
      </c>
    </row>
    <row r="33" spans="2:18" ht="10.5" customHeight="1" x14ac:dyDescent="0.25">
      <c r="B33" s="86"/>
      <c r="C33" s="41" t="s">
        <v>48</v>
      </c>
      <c r="D33" s="40" t="s">
        <v>52</v>
      </c>
      <c r="E33" s="28"/>
      <c r="F33" s="55"/>
      <c r="G33" s="56"/>
      <c r="H33" s="56"/>
      <c r="R33">
        <v>44.35</v>
      </c>
    </row>
    <row r="34" spans="2:18" ht="10.5" customHeight="1" x14ac:dyDescent="0.25">
      <c r="B34" s="86" t="s">
        <v>49</v>
      </c>
      <c r="C34" s="41" t="s">
        <v>50</v>
      </c>
      <c r="D34" s="40" t="s">
        <v>43</v>
      </c>
      <c r="E34" s="53"/>
      <c r="F34" s="55"/>
      <c r="G34" s="28"/>
      <c r="H34" s="28"/>
      <c r="R34">
        <v>5.95</v>
      </c>
    </row>
    <row r="35" spans="2:18" ht="9.75" customHeight="1" x14ac:dyDescent="0.25">
      <c r="B35" s="86"/>
      <c r="C35" s="57" t="s">
        <v>48</v>
      </c>
      <c r="D35" s="54" t="s">
        <v>51</v>
      </c>
      <c r="E35" s="53"/>
      <c r="F35" s="55"/>
      <c r="G35" s="56"/>
      <c r="H35" s="56"/>
      <c r="R35">
        <v>8.75</v>
      </c>
    </row>
    <row r="36" spans="2:18" ht="10.5" customHeight="1" x14ac:dyDescent="0.25">
      <c r="B36" s="86"/>
      <c r="C36" s="58" t="s">
        <v>47</v>
      </c>
      <c r="D36" s="40" t="s">
        <v>52</v>
      </c>
      <c r="E36" s="53"/>
      <c r="F36" s="55"/>
      <c r="G36" s="56"/>
      <c r="H36" s="56"/>
      <c r="R36">
        <v>1</v>
      </c>
    </row>
    <row r="37" spans="2:18" ht="9.75" customHeight="1" x14ac:dyDescent="0.25">
      <c r="B37" s="86" t="s">
        <v>45</v>
      </c>
      <c r="C37" s="41" t="s">
        <v>54</v>
      </c>
      <c r="D37" s="40" t="s">
        <v>43</v>
      </c>
      <c r="E37" s="28"/>
      <c r="F37" s="29"/>
      <c r="G37" s="28"/>
      <c r="H37" s="28"/>
      <c r="R37">
        <v>120.32</v>
      </c>
    </row>
    <row r="38" spans="2:18" ht="9" customHeight="1" x14ac:dyDescent="0.25">
      <c r="B38" s="86"/>
      <c r="C38" s="57" t="s">
        <v>48</v>
      </c>
      <c r="D38" s="54" t="s">
        <v>51</v>
      </c>
      <c r="E38" s="51"/>
      <c r="F38" s="29"/>
      <c r="G38" s="56"/>
      <c r="H38" s="56"/>
      <c r="R38">
        <v>473728.81</v>
      </c>
    </row>
    <row r="39" spans="2:18" ht="15" customHeight="1" x14ac:dyDescent="0.25">
      <c r="B39" s="86"/>
      <c r="C39" s="58" t="s">
        <v>47</v>
      </c>
      <c r="D39" s="40" t="s">
        <v>52</v>
      </c>
      <c r="E39" s="51"/>
      <c r="F39" s="29"/>
      <c r="G39" s="56"/>
      <c r="H39" s="56"/>
      <c r="R39">
        <v>21.65</v>
      </c>
    </row>
    <row r="40" spans="2:18" ht="15" customHeight="1" x14ac:dyDescent="0.25">
      <c r="B40" s="86" t="s">
        <v>55</v>
      </c>
      <c r="C40" s="41" t="s">
        <v>56</v>
      </c>
      <c r="D40" s="40" t="s">
        <v>43</v>
      </c>
      <c r="E40" s="59"/>
      <c r="F40" s="28">
        <f>G40+H40</f>
        <v>2271.6087739250002</v>
      </c>
      <c r="G40" s="28">
        <f>G41*G42</f>
        <v>1355.946273925</v>
      </c>
      <c r="H40" s="28">
        <f>H41*H42</f>
        <v>915.66250000000002</v>
      </c>
      <c r="R40">
        <v>137.51</v>
      </c>
    </row>
    <row r="41" spans="2:18" ht="15" customHeight="1" x14ac:dyDescent="0.25">
      <c r="B41" s="86"/>
      <c r="C41" s="57" t="s">
        <v>48</v>
      </c>
      <c r="D41" s="54" t="s">
        <v>51</v>
      </c>
      <c r="E41" s="59">
        <v>3.07</v>
      </c>
      <c r="F41" s="55"/>
      <c r="G41" s="56">
        <v>3.0496401999999998</v>
      </c>
      <c r="H41" s="56">
        <v>3.1</v>
      </c>
      <c r="R41">
        <v>20613.169999999998</v>
      </c>
    </row>
    <row r="42" spans="2:18" ht="15" customHeight="1" x14ac:dyDescent="0.25">
      <c r="B42" s="86"/>
      <c r="C42" s="58" t="s">
        <v>47</v>
      </c>
      <c r="D42" s="40" t="s">
        <v>52</v>
      </c>
      <c r="E42" s="59">
        <v>707.39</v>
      </c>
      <c r="F42" s="28">
        <f>G42+H42</f>
        <v>740</v>
      </c>
      <c r="G42" s="56">
        <v>444.625</v>
      </c>
      <c r="H42" s="56">
        <v>295.375</v>
      </c>
      <c r="R42">
        <v>10.11</v>
      </c>
    </row>
    <row r="43" spans="2:18" ht="15" customHeight="1" x14ac:dyDescent="0.25">
      <c r="B43" s="37" t="s">
        <v>57</v>
      </c>
      <c r="C43" s="60" t="s">
        <v>58</v>
      </c>
      <c r="D43" s="40" t="s">
        <v>43</v>
      </c>
      <c r="E43" s="59"/>
      <c r="F43" s="55"/>
      <c r="G43" s="28"/>
      <c r="H43" s="28"/>
      <c r="R43">
        <v>1060.53</v>
      </c>
    </row>
    <row r="44" spans="2:18" ht="10.5" customHeight="1" x14ac:dyDescent="0.25">
      <c r="B44" s="86" t="s">
        <v>59</v>
      </c>
      <c r="C44" s="61" t="s">
        <v>46</v>
      </c>
      <c r="D44" s="40" t="s">
        <v>43</v>
      </c>
      <c r="E44" s="59"/>
      <c r="F44" s="55"/>
      <c r="G44" s="28"/>
      <c r="H44" s="28"/>
      <c r="R44">
        <v>1.01</v>
      </c>
    </row>
    <row r="45" spans="2:18" ht="10.5" customHeight="1" x14ac:dyDescent="0.25">
      <c r="B45" s="86"/>
      <c r="C45" s="57" t="s">
        <v>48</v>
      </c>
      <c r="D45" s="54" t="s">
        <v>60</v>
      </c>
      <c r="E45" s="59"/>
      <c r="F45" s="55"/>
      <c r="G45" s="56"/>
      <c r="H45" s="56"/>
      <c r="R45">
        <v>336.21</v>
      </c>
    </row>
    <row r="46" spans="2:18" ht="12.75" customHeight="1" x14ac:dyDescent="0.25">
      <c r="B46" s="86"/>
      <c r="C46" s="58" t="s">
        <v>61</v>
      </c>
      <c r="D46" s="54" t="s">
        <v>62</v>
      </c>
      <c r="E46" s="59"/>
      <c r="F46" s="55"/>
      <c r="G46" s="56"/>
      <c r="H46" s="56"/>
      <c r="R46">
        <v>712.69</v>
      </c>
    </row>
    <row r="47" spans="2:18" ht="9.75" customHeight="1" x14ac:dyDescent="0.25">
      <c r="B47" s="86" t="s">
        <v>63</v>
      </c>
      <c r="C47" s="61" t="s">
        <v>50</v>
      </c>
      <c r="D47" s="40" t="s">
        <v>43</v>
      </c>
      <c r="E47" s="59"/>
      <c r="F47" s="55"/>
      <c r="G47" s="28"/>
      <c r="H47" s="28"/>
      <c r="R47">
        <v>0.52</v>
      </c>
    </row>
    <row r="48" spans="2:18" ht="11.25" customHeight="1" x14ac:dyDescent="0.25">
      <c r="B48" s="86"/>
      <c r="C48" s="57" t="s">
        <v>48</v>
      </c>
      <c r="D48" s="54" t="s">
        <v>60</v>
      </c>
      <c r="E48" s="59"/>
      <c r="F48" s="55"/>
      <c r="G48" s="56"/>
      <c r="H48" s="56"/>
      <c r="R48">
        <v>1.33</v>
      </c>
    </row>
    <row r="49" spans="2:18" ht="9.75" customHeight="1" x14ac:dyDescent="0.25">
      <c r="B49" s="86"/>
      <c r="C49" s="58" t="s">
        <v>61</v>
      </c>
      <c r="D49" s="54" t="s">
        <v>62</v>
      </c>
      <c r="E49" s="59"/>
      <c r="F49" s="55"/>
      <c r="G49" s="56"/>
      <c r="H49" s="56"/>
      <c r="R49">
        <v>259.17</v>
      </c>
    </row>
    <row r="50" spans="2:18" ht="11.25" customHeight="1" x14ac:dyDescent="0.25">
      <c r="B50" s="86" t="s">
        <v>64</v>
      </c>
      <c r="C50" s="61" t="s">
        <v>54</v>
      </c>
      <c r="D50" s="40" t="s">
        <v>43</v>
      </c>
      <c r="E50" s="59"/>
      <c r="F50" s="55"/>
      <c r="G50" s="28"/>
      <c r="H50" s="28"/>
      <c r="R50">
        <v>95.29</v>
      </c>
    </row>
    <row r="51" spans="2:18" ht="10.5" customHeight="1" x14ac:dyDescent="0.25">
      <c r="B51" s="86"/>
      <c r="C51" s="57" t="s">
        <v>48</v>
      </c>
      <c r="D51" s="54" t="s">
        <v>60</v>
      </c>
      <c r="E51" s="59"/>
      <c r="F51" s="55"/>
      <c r="G51" s="56"/>
      <c r="H51" s="56"/>
      <c r="R51">
        <v>9.48</v>
      </c>
    </row>
    <row r="52" spans="2:18" ht="10.5" customHeight="1" x14ac:dyDescent="0.25">
      <c r="B52" s="86"/>
      <c r="C52" s="58" t="s">
        <v>61</v>
      </c>
      <c r="D52" s="54" t="s">
        <v>62</v>
      </c>
      <c r="E52" s="59"/>
      <c r="F52" s="55"/>
      <c r="G52" s="56"/>
      <c r="H52" s="56"/>
      <c r="R52" s="16">
        <f>SUM(R13:R51)</f>
        <v>525728.65999999992</v>
      </c>
    </row>
    <row r="53" spans="2:18" ht="15" customHeight="1" x14ac:dyDescent="0.25">
      <c r="B53" s="86" t="s">
        <v>65</v>
      </c>
      <c r="C53" s="61" t="s">
        <v>56</v>
      </c>
      <c r="D53" s="40" t="s">
        <v>43</v>
      </c>
      <c r="E53" s="59"/>
      <c r="F53" s="29">
        <f>G53+H53</f>
        <v>499.05465910636997</v>
      </c>
      <c r="G53" s="28">
        <f>G54*G55/1000</f>
        <v>299.85470455436996</v>
      </c>
      <c r="H53" s="28">
        <f>H54*H55/1000</f>
        <v>199.19995455200001</v>
      </c>
    </row>
    <row r="54" spans="2:18" ht="15" customHeight="1" x14ac:dyDescent="0.25">
      <c r="B54" s="86"/>
      <c r="C54" s="57" t="s">
        <v>48</v>
      </c>
      <c r="D54" s="54" t="s">
        <v>60</v>
      </c>
      <c r="E54" s="59"/>
      <c r="F54" s="29">
        <v>354.95</v>
      </c>
      <c r="G54" s="56">
        <v>354.94605999999999</v>
      </c>
      <c r="H54" s="56">
        <v>354.94600000000003</v>
      </c>
    </row>
    <row r="55" spans="2:18" ht="15" customHeight="1" x14ac:dyDescent="0.25">
      <c r="B55" s="86"/>
      <c r="C55" s="58" t="s">
        <v>61</v>
      </c>
      <c r="D55" s="54" t="s">
        <v>62</v>
      </c>
      <c r="E55" s="59"/>
      <c r="F55" s="29">
        <f>G55+H55</f>
        <v>1406.0014999999999</v>
      </c>
      <c r="G55" s="56">
        <v>844.78949999999998</v>
      </c>
      <c r="H55" s="56">
        <v>561.21199999999999</v>
      </c>
    </row>
    <row r="56" spans="2:18" ht="15" customHeight="1" x14ac:dyDescent="0.25">
      <c r="B56" s="37" t="s">
        <v>66</v>
      </c>
      <c r="C56" s="62" t="s">
        <v>67</v>
      </c>
      <c r="D56" s="40" t="s">
        <v>43</v>
      </c>
      <c r="E56" s="59">
        <v>1542.93</v>
      </c>
      <c r="F56" s="53">
        <f t="shared" ref="F56:F57" si="1">G56+H56</f>
        <v>2490.4062800000002</v>
      </c>
      <c r="G56" s="28">
        <f>G57+G60</f>
        <v>1319.5617480000001</v>
      </c>
      <c r="H56" s="28">
        <f>H57+H60</f>
        <v>1170.8445320000001</v>
      </c>
      <c r="K56" s="8"/>
    </row>
    <row r="57" spans="2:18" ht="15" customHeight="1" x14ac:dyDescent="0.25">
      <c r="B57" s="86" t="s">
        <v>68</v>
      </c>
      <c r="C57" s="63" t="s">
        <v>69</v>
      </c>
      <c r="D57" s="40" t="s">
        <v>43</v>
      </c>
      <c r="E57" s="59"/>
      <c r="F57" s="28">
        <f t="shared" si="1"/>
        <v>1648.0700000000002</v>
      </c>
      <c r="G57" s="29">
        <f>G58*G59</f>
        <v>873.2700000000001</v>
      </c>
      <c r="H57" s="29">
        <f>H58*H59</f>
        <v>774.80000000000007</v>
      </c>
    </row>
    <row r="58" spans="2:18" ht="15" customHeight="1" x14ac:dyDescent="0.25">
      <c r="B58" s="86"/>
      <c r="C58" s="64" t="s">
        <v>48</v>
      </c>
      <c r="D58" s="18" t="s">
        <v>70</v>
      </c>
      <c r="E58" s="59">
        <v>28.74</v>
      </c>
      <c r="F58" s="55"/>
      <c r="G58" s="56">
        <v>28.17</v>
      </c>
      <c r="H58" s="56">
        <v>29.8</v>
      </c>
    </row>
    <row r="59" spans="2:18" ht="15" customHeight="1" x14ac:dyDescent="0.25">
      <c r="B59" s="86"/>
      <c r="C59" s="64" t="s">
        <v>47</v>
      </c>
      <c r="D59" s="40" t="s">
        <v>71</v>
      </c>
      <c r="E59" s="59">
        <v>53.69</v>
      </c>
      <c r="F59" s="28">
        <f>G59+H59</f>
        <v>57</v>
      </c>
      <c r="G59" s="56">
        <v>31</v>
      </c>
      <c r="H59" s="56">
        <v>26</v>
      </c>
    </row>
    <row r="60" spans="2:18" ht="15" customHeight="1" x14ac:dyDescent="0.25">
      <c r="B60" s="86" t="s">
        <v>72</v>
      </c>
      <c r="C60" s="63" t="s">
        <v>0</v>
      </c>
      <c r="D60" s="40" t="s">
        <v>43</v>
      </c>
      <c r="E60" s="59">
        <v>788.56</v>
      </c>
      <c r="F60" s="28">
        <f>G60+H60</f>
        <v>842.33627999999999</v>
      </c>
      <c r="G60" s="29">
        <f>G61*G62</f>
        <v>446.29174800000004</v>
      </c>
      <c r="H60" s="29">
        <f>H61*H62</f>
        <v>396.044532</v>
      </c>
    </row>
    <row r="61" spans="2:18" ht="15" customHeight="1" x14ac:dyDescent="0.25">
      <c r="B61" s="86"/>
      <c r="C61" s="64" t="s">
        <v>48</v>
      </c>
      <c r="D61" s="18" t="s">
        <v>70</v>
      </c>
      <c r="E61" s="59">
        <v>19.850000000000001</v>
      </c>
      <c r="F61" s="29">
        <v>18.898599999999998</v>
      </c>
      <c r="G61" s="56">
        <v>19.46</v>
      </c>
      <c r="H61" s="56">
        <v>20.59</v>
      </c>
    </row>
    <row r="62" spans="2:18" ht="15" customHeight="1" x14ac:dyDescent="0.25">
      <c r="B62" s="86"/>
      <c r="C62" s="64" t="s">
        <v>47</v>
      </c>
      <c r="D62" s="18" t="s">
        <v>73</v>
      </c>
      <c r="E62" s="59">
        <v>39.72</v>
      </c>
      <c r="F62" s="28">
        <f>G62+H62</f>
        <v>42.168599999999998</v>
      </c>
      <c r="G62" s="56">
        <v>22.933800000000002</v>
      </c>
      <c r="H62" s="56">
        <v>19.2348</v>
      </c>
    </row>
    <row r="63" spans="2:18" x14ac:dyDescent="0.25">
      <c r="B63" s="86" t="s">
        <v>74</v>
      </c>
      <c r="C63" s="52" t="s">
        <v>1</v>
      </c>
      <c r="D63" s="40" t="s">
        <v>43</v>
      </c>
      <c r="E63" s="53"/>
      <c r="F63" s="55"/>
      <c r="G63" s="29"/>
      <c r="H63" s="29"/>
    </row>
    <row r="64" spans="2:18" ht="7.5" customHeight="1" x14ac:dyDescent="0.25">
      <c r="B64" s="86"/>
      <c r="C64" s="63" t="s">
        <v>48</v>
      </c>
      <c r="D64" s="18" t="s">
        <v>75</v>
      </c>
      <c r="E64" s="28"/>
      <c r="F64" s="29"/>
      <c r="G64" s="56"/>
      <c r="H64" s="56"/>
    </row>
    <row r="65" spans="2:12" ht="10.5" customHeight="1" x14ac:dyDescent="0.25">
      <c r="B65" s="86"/>
      <c r="C65" s="63" t="s">
        <v>47</v>
      </c>
      <c r="D65" s="18" t="s">
        <v>18</v>
      </c>
      <c r="E65" s="51"/>
      <c r="F65" s="65"/>
      <c r="G65" s="66"/>
      <c r="H65" s="66"/>
    </row>
    <row r="66" spans="2:12" ht="8.25" customHeight="1" x14ac:dyDescent="0.25">
      <c r="B66" s="86" t="s">
        <v>76</v>
      </c>
      <c r="C66" s="67" t="s">
        <v>77</v>
      </c>
      <c r="D66" s="40" t="s">
        <v>43</v>
      </c>
      <c r="E66" s="27"/>
      <c r="F66" s="55"/>
      <c r="G66" s="29"/>
      <c r="H66" s="29"/>
    </row>
    <row r="67" spans="2:12" ht="9.75" customHeight="1" x14ac:dyDescent="0.25">
      <c r="B67" s="86"/>
      <c r="C67" s="63" t="s">
        <v>48</v>
      </c>
      <c r="D67" s="18" t="s">
        <v>75</v>
      </c>
      <c r="E67" s="27"/>
      <c r="F67" s="55"/>
      <c r="G67" s="68"/>
      <c r="H67" s="68"/>
    </row>
    <row r="68" spans="2:12" ht="7.5" customHeight="1" x14ac:dyDescent="0.25">
      <c r="B68" s="86"/>
      <c r="C68" s="63" t="s">
        <v>47</v>
      </c>
      <c r="D68" s="40" t="s">
        <v>18</v>
      </c>
      <c r="E68" s="27"/>
      <c r="F68" s="55"/>
      <c r="G68" s="68"/>
      <c r="H68" s="68"/>
    </row>
    <row r="69" spans="2:12" ht="8.25" customHeight="1" x14ac:dyDescent="0.25">
      <c r="B69" s="86" t="s">
        <v>57</v>
      </c>
      <c r="C69" s="67" t="s">
        <v>78</v>
      </c>
      <c r="D69" s="40" t="s">
        <v>43</v>
      </c>
      <c r="E69" s="53"/>
      <c r="F69" s="55"/>
      <c r="G69" s="29"/>
      <c r="H69" s="29"/>
    </row>
    <row r="70" spans="2:12" ht="9" customHeight="1" x14ac:dyDescent="0.25">
      <c r="B70" s="86"/>
      <c r="C70" s="63" t="s">
        <v>48</v>
      </c>
      <c r="D70" s="18" t="s">
        <v>70</v>
      </c>
      <c r="E70" s="28"/>
      <c r="F70" s="29"/>
      <c r="G70" s="68"/>
      <c r="H70" s="68"/>
    </row>
    <row r="71" spans="2:12" x14ac:dyDescent="0.25">
      <c r="B71" s="86"/>
      <c r="C71" s="63" t="s">
        <v>47</v>
      </c>
      <c r="D71" s="40" t="s">
        <v>79</v>
      </c>
      <c r="E71" s="28"/>
      <c r="F71" s="28"/>
      <c r="G71" s="68"/>
      <c r="H71" s="68"/>
    </row>
    <row r="72" spans="2:12" x14ac:dyDescent="0.25">
      <c r="B72" s="37" t="s">
        <v>66</v>
      </c>
      <c r="C72" s="52" t="s">
        <v>80</v>
      </c>
      <c r="D72" s="40" t="s">
        <v>43</v>
      </c>
      <c r="E72" s="53">
        <v>346.97</v>
      </c>
      <c r="F72" s="70">
        <f t="shared" ref="F72:F73" si="2">G72+H72</f>
        <v>500</v>
      </c>
      <c r="G72" s="68">
        <v>250</v>
      </c>
      <c r="H72" s="68">
        <v>250</v>
      </c>
      <c r="L72" s="8"/>
    </row>
    <row r="73" spans="2:12" x14ac:dyDescent="0.25">
      <c r="B73" s="37" t="s">
        <v>81</v>
      </c>
      <c r="C73" s="52" t="s">
        <v>82</v>
      </c>
      <c r="D73" s="40" t="s">
        <v>43</v>
      </c>
      <c r="E73" s="53">
        <v>5339.43</v>
      </c>
      <c r="F73" s="53">
        <f t="shared" si="2"/>
        <v>5416</v>
      </c>
      <c r="G73" s="68">
        <v>3125.42</v>
      </c>
      <c r="H73" s="68">
        <v>2290.58</v>
      </c>
    </row>
    <row r="74" spans="2:12" x14ac:dyDescent="0.25">
      <c r="B74" s="37" t="s">
        <v>83</v>
      </c>
      <c r="C74" s="63" t="s">
        <v>84</v>
      </c>
      <c r="D74" s="40" t="s">
        <v>43</v>
      </c>
      <c r="E74" s="28">
        <v>29.66</v>
      </c>
      <c r="F74" s="29">
        <v>31.559000000000001</v>
      </c>
      <c r="G74" s="29">
        <v>36.409999999999997</v>
      </c>
      <c r="H74" s="29">
        <v>25.911000000000001</v>
      </c>
    </row>
    <row r="75" spans="2:12" x14ac:dyDescent="0.25">
      <c r="B75" s="37" t="s">
        <v>85</v>
      </c>
      <c r="C75" s="63" t="s">
        <v>4</v>
      </c>
      <c r="D75" s="69" t="s">
        <v>5</v>
      </c>
      <c r="E75" s="28">
        <v>15</v>
      </c>
      <c r="F75" s="29">
        <v>14</v>
      </c>
      <c r="G75" s="56">
        <v>14</v>
      </c>
      <c r="H75" s="56">
        <v>14</v>
      </c>
    </row>
    <row r="76" spans="2:12" x14ac:dyDescent="0.25">
      <c r="B76" s="37" t="s">
        <v>76</v>
      </c>
      <c r="C76" s="52" t="s">
        <v>86</v>
      </c>
      <c r="D76" s="40" t="s">
        <v>43</v>
      </c>
      <c r="E76" s="53">
        <v>1633.87</v>
      </c>
      <c r="F76" s="53">
        <f t="shared" ref="F76:F77" si="3">G76+H76</f>
        <v>1498.252</v>
      </c>
      <c r="G76" s="56">
        <v>946.6</v>
      </c>
      <c r="H76" s="56">
        <v>551.65200000000004</v>
      </c>
    </row>
    <row r="77" spans="2:12" x14ac:dyDescent="0.25">
      <c r="B77" s="37" t="s">
        <v>87</v>
      </c>
      <c r="C77" s="52" t="s">
        <v>88</v>
      </c>
      <c r="D77" s="40" t="s">
        <v>43</v>
      </c>
      <c r="E77" s="53">
        <v>352.39</v>
      </c>
      <c r="F77" s="70">
        <f t="shared" si="3"/>
        <v>1592.5</v>
      </c>
      <c r="G77" s="56">
        <v>796.25</v>
      </c>
      <c r="H77" s="56">
        <v>796.25</v>
      </c>
      <c r="I77" s="14"/>
    </row>
    <row r="78" spans="2:12" x14ac:dyDescent="0.25">
      <c r="B78" s="37" t="s">
        <v>89</v>
      </c>
      <c r="C78" s="50" t="s">
        <v>90</v>
      </c>
      <c r="D78" s="40" t="s">
        <v>43</v>
      </c>
      <c r="E78" s="53">
        <v>1871.37</v>
      </c>
      <c r="F78" s="53">
        <f>G78+H78</f>
        <v>13852.447</v>
      </c>
      <c r="G78" s="28">
        <f>G79+G80</f>
        <v>6964.8</v>
      </c>
      <c r="H78" s="28">
        <f t="shared" ref="H78" si="4">H79+H80</f>
        <v>6887.6469999999999</v>
      </c>
    </row>
    <row r="79" spans="2:12" x14ac:dyDescent="0.25">
      <c r="B79" s="37" t="s">
        <v>91</v>
      </c>
      <c r="C79" s="41" t="s">
        <v>92</v>
      </c>
      <c r="D79" s="40" t="s">
        <v>43</v>
      </c>
      <c r="E79" s="53"/>
      <c r="F79" s="55">
        <f>G79+H79</f>
        <v>3250</v>
      </c>
      <c r="G79" s="56">
        <v>1500</v>
      </c>
      <c r="H79" s="56">
        <v>1750</v>
      </c>
    </row>
    <row r="80" spans="2:12" x14ac:dyDescent="0.25">
      <c r="B80" s="37" t="s">
        <v>93</v>
      </c>
      <c r="C80" s="41" t="s">
        <v>94</v>
      </c>
      <c r="D80" s="40" t="s">
        <v>43</v>
      </c>
      <c r="E80" s="28">
        <v>788.56</v>
      </c>
      <c r="F80" s="28">
        <f>G80+H80</f>
        <v>10602.447</v>
      </c>
      <c r="G80" s="56">
        <v>5464.8</v>
      </c>
      <c r="H80" s="56">
        <v>5137.6469999999999</v>
      </c>
    </row>
    <row r="81" spans="2:9" x14ac:dyDescent="0.25">
      <c r="B81" s="37" t="s">
        <v>95</v>
      </c>
      <c r="C81" s="52" t="s">
        <v>96</v>
      </c>
      <c r="D81" s="40" t="s">
        <v>43</v>
      </c>
      <c r="E81" s="27"/>
      <c r="F81" s="55"/>
      <c r="G81" s="29"/>
      <c r="H81" s="29"/>
    </row>
    <row r="82" spans="2:9" x14ac:dyDescent="0.25">
      <c r="B82" s="37" t="s">
        <v>97</v>
      </c>
      <c r="C82" s="71" t="s">
        <v>98</v>
      </c>
      <c r="D82" s="40" t="s">
        <v>43</v>
      </c>
      <c r="E82" s="27"/>
      <c r="F82" s="55"/>
      <c r="G82" s="56"/>
      <c r="H82" s="56"/>
    </row>
    <row r="83" spans="2:9" ht="27" customHeight="1" x14ac:dyDescent="0.25">
      <c r="B83" s="37" t="s">
        <v>99</v>
      </c>
      <c r="C83" s="71" t="s">
        <v>100</v>
      </c>
      <c r="D83" s="69" t="s">
        <v>101</v>
      </c>
      <c r="E83" s="27"/>
      <c r="F83" s="55"/>
      <c r="G83" s="56"/>
      <c r="H83" s="56"/>
    </row>
    <row r="84" spans="2:9" ht="31.5" customHeight="1" x14ac:dyDescent="0.25">
      <c r="B84" s="37" t="s">
        <v>102</v>
      </c>
      <c r="C84" s="71" t="s">
        <v>103</v>
      </c>
      <c r="D84" s="40" t="s">
        <v>43</v>
      </c>
      <c r="E84" s="27"/>
      <c r="F84" s="55"/>
      <c r="G84" s="56"/>
      <c r="H84" s="56"/>
    </row>
    <row r="85" spans="2:9" ht="15" customHeight="1" x14ac:dyDescent="0.25">
      <c r="B85" s="37" t="s">
        <v>104</v>
      </c>
      <c r="C85" s="71" t="s">
        <v>105</v>
      </c>
      <c r="D85" s="40" t="s">
        <v>43</v>
      </c>
      <c r="E85" s="27"/>
      <c r="F85" s="55">
        <f>G85+H85</f>
        <v>57.363840000000003</v>
      </c>
      <c r="G85" s="56">
        <v>57.363840000000003</v>
      </c>
      <c r="H85" s="56">
        <v>0</v>
      </c>
    </row>
    <row r="86" spans="2:9" x14ac:dyDescent="0.25">
      <c r="B86" s="37" t="s">
        <v>106</v>
      </c>
      <c r="C86" s="50" t="s">
        <v>107</v>
      </c>
      <c r="D86" s="40" t="s">
        <v>43</v>
      </c>
      <c r="E86" s="53">
        <f>E91+E94+E98</f>
        <v>175.45</v>
      </c>
      <c r="F86" s="53">
        <f>G86+H86</f>
        <v>871.49372999999991</v>
      </c>
      <c r="G86" s="53">
        <f t="shared" ref="G86:H86" si="5">G91+G94+G98</f>
        <v>445.98028000000005</v>
      </c>
      <c r="H86" s="53">
        <f t="shared" si="5"/>
        <v>425.51344999999992</v>
      </c>
    </row>
    <row r="87" spans="2:9" ht="15" customHeight="1" x14ac:dyDescent="0.25">
      <c r="B87" s="37" t="s">
        <v>108</v>
      </c>
      <c r="C87" s="41" t="s">
        <v>109</v>
      </c>
      <c r="D87" s="40" t="s">
        <v>43</v>
      </c>
      <c r="E87" s="53"/>
      <c r="F87" s="29"/>
      <c r="G87" s="56"/>
      <c r="H87" s="56"/>
    </row>
    <row r="88" spans="2:9" ht="35.25" customHeight="1" x14ac:dyDescent="0.25">
      <c r="B88" s="37" t="s">
        <v>110</v>
      </c>
      <c r="C88" s="42" t="s">
        <v>111</v>
      </c>
      <c r="D88" s="69" t="s">
        <v>101</v>
      </c>
      <c r="E88" s="53"/>
      <c r="F88" s="29"/>
      <c r="G88" s="56"/>
      <c r="H88" s="56"/>
    </row>
    <row r="89" spans="2:9" ht="34.5" customHeight="1" x14ac:dyDescent="0.25">
      <c r="B89" s="37" t="s">
        <v>112</v>
      </c>
      <c r="C89" s="41" t="s">
        <v>113</v>
      </c>
      <c r="D89" s="40" t="s">
        <v>43</v>
      </c>
      <c r="E89" s="53"/>
      <c r="F89" s="29"/>
      <c r="G89" s="56"/>
      <c r="H89" s="56"/>
    </row>
    <row r="90" spans="2:9" ht="15" customHeight="1" x14ac:dyDescent="0.25">
      <c r="B90" s="37" t="s">
        <v>114</v>
      </c>
      <c r="C90" s="41" t="s">
        <v>115</v>
      </c>
      <c r="D90" s="40" t="s">
        <v>43</v>
      </c>
      <c r="E90" s="27"/>
      <c r="F90" s="55"/>
      <c r="G90" s="56"/>
      <c r="H90" s="56"/>
    </row>
    <row r="91" spans="2:9" ht="15" customHeight="1" x14ac:dyDescent="0.25">
      <c r="B91" s="37" t="s">
        <v>116</v>
      </c>
      <c r="C91" s="41" t="s">
        <v>117</v>
      </c>
      <c r="D91" s="40" t="s">
        <v>43</v>
      </c>
      <c r="E91" s="27">
        <v>50</v>
      </c>
      <c r="F91" s="28">
        <f>G91+H91</f>
        <v>33.5</v>
      </c>
      <c r="G91" s="56">
        <v>16.75</v>
      </c>
      <c r="H91" s="56">
        <v>16.75</v>
      </c>
    </row>
    <row r="92" spans="2:9" ht="30" customHeight="1" x14ac:dyDescent="0.25">
      <c r="B92" s="37" t="s">
        <v>118</v>
      </c>
      <c r="C92" s="41" t="s">
        <v>119</v>
      </c>
      <c r="D92" s="40" t="s">
        <v>43</v>
      </c>
      <c r="E92" s="27"/>
      <c r="F92" s="55"/>
      <c r="G92" s="56"/>
      <c r="H92" s="56"/>
    </row>
    <row r="93" spans="2:9" ht="30.75" customHeight="1" x14ac:dyDescent="0.25">
      <c r="B93" s="37" t="s">
        <v>120</v>
      </c>
      <c r="C93" s="41" t="s">
        <v>121</v>
      </c>
      <c r="D93" s="40" t="s">
        <v>43</v>
      </c>
      <c r="E93" s="27"/>
      <c r="F93" s="55"/>
      <c r="G93" s="56"/>
      <c r="H93" s="56"/>
    </row>
    <row r="94" spans="2:9" ht="42.75" customHeight="1" x14ac:dyDescent="0.25">
      <c r="B94" s="37" t="s">
        <v>108</v>
      </c>
      <c r="C94" s="41" t="s">
        <v>122</v>
      </c>
      <c r="D94" s="40" t="s">
        <v>43</v>
      </c>
      <c r="E94" s="28">
        <f>E96</f>
        <v>59.44</v>
      </c>
      <c r="F94" s="28">
        <f>G94+H94</f>
        <v>233.56198999999998</v>
      </c>
      <c r="G94" s="28">
        <f t="shared" ref="G94:H94" si="6">G96</f>
        <v>121.16028</v>
      </c>
      <c r="H94" s="28">
        <f t="shared" si="6"/>
        <v>112.40170999999999</v>
      </c>
    </row>
    <row r="95" spans="2:9" ht="15" customHeight="1" x14ac:dyDescent="0.25">
      <c r="B95" s="37" t="s">
        <v>110</v>
      </c>
      <c r="C95" s="42" t="s">
        <v>123</v>
      </c>
      <c r="D95" s="40" t="s">
        <v>43</v>
      </c>
      <c r="E95" s="53"/>
      <c r="F95" s="55"/>
      <c r="G95" s="56"/>
      <c r="H95" s="56"/>
    </row>
    <row r="96" spans="2:9" ht="15" customHeight="1" x14ac:dyDescent="0.25">
      <c r="B96" s="37" t="s">
        <v>124</v>
      </c>
      <c r="C96" s="42" t="s">
        <v>125</v>
      </c>
      <c r="D96" s="40" t="s">
        <v>43</v>
      </c>
      <c r="E96" s="28">
        <v>59.44</v>
      </c>
      <c r="F96" s="29">
        <f>H96+G96</f>
        <v>233.56198999999998</v>
      </c>
      <c r="G96" s="56">
        <v>121.16028</v>
      </c>
      <c r="H96" s="56">
        <v>112.40170999999999</v>
      </c>
      <c r="I96" s="14"/>
    </row>
    <row r="97" spans="2:13" ht="15" customHeight="1" x14ac:dyDescent="0.25">
      <c r="B97" s="37" t="s">
        <v>126</v>
      </c>
      <c r="C97" s="42" t="s">
        <v>127</v>
      </c>
      <c r="D97" s="40" t="s">
        <v>43</v>
      </c>
      <c r="E97" s="53"/>
      <c r="F97" s="29"/>
      <c r="G97" s="56"/>
      <c r="H97" s="56"/>
    </row>
    <row r="98" spans="2:13" ht="42.75" x14ac:dyDescent="0.25">
      <c r="B98" s="37" t="s">
        <v>128</v>
      </c>
      <c r="C98" s="41" t="s">
        <v>129</v>
      </c>
      <c r="D98" s="40" t="s">
        <v>43</v>
      </c>
      <c r="E98" s="28">
        <f>E99+E100</f>
        <v>66.010000000000005</v>
      </c>
      <c r="F98" s="28">
        <f>G98+H98</f>
        <v>604.43173999999999</v>
      </c>
      <c r="G98" s="28">
        <f t="shared" ref="G98:H98" si="7">G99+G100</f>
        <v>308.07000000000005</v>
      </c>
      <c r="H98" s="28">
        <f t="shared" si="7"/>
        <v>296.36173999999994</v>
      </c>
    </row>
    <row r="99" spans="2:13" ht="18" customHeight="1" x14ac:dyDescent="0.25">
      <c r="B99" s="37" t="s">
        <v>130</v>
      </c>
      <c r="C99" s="42" t="s">
        <v>161</v>
      </c>
      <c r="D99" s="40" t="s">
        <v>43</v>
      </c>
      <c r="E99" s="28">
        <v>66.010000000000005</v>
      </c>
      <c r="F99" s="29">
        <f>H99+G99</f>
        <v>68.819999999999993</v>
      </c>
      <c r="G99" s="56">
        <v>34.409999999999997</v>
      </c>
      <c r="H99" s="56">
        <v>34.409999999999997</v>
      </c>
      <c r="I99" s="14"/>
    </row>
    <row r="100" spans="2:13" x14ac:dyDescent="0.25">
      <c r="B100" s="37" t="s">
        <v>131</v>
      </c>
      <c r="C100" s="42" t="s">
        <v>132</v>
      </c>
      <c r="D100" s="40" t="s">
        <v>43</v>
      </c>
      <c r="E100" s="28"/>
      <c r="F100" s="29">
        <f>H100+G100</f>
        <v>535.61174000000005</v>
      </c>
      <c r="G100" s="56">
        <v>273.66000000000003</v>
      </c>
      <c r="H100" s="56">
        <v>261.95173999999997</v>
      </c>
    </row>
    <row r="101" spans="2:13" ht="27" customHeight="1" x14ac:dyDescent="0.25">
      <c r="B101" s="37" t="s">
        <v>133</v>
      </c>
      <c r="C101" s="52" t="s">
        <v>134</v>
      </c>
      <c r="D101" s="40" t="s">
        <v>43</v>
      </c>
      <c r="E101" s="53"/>
      <c r="F101" s="55"/>
      <c r="G101" s="68"/>
      <c r="H101" s="68"/>
    </row>
    <row r="102" spans="2:13" ht="29.25" customHeight="1" x14ac:dyDescent="0.25">
      <c r="B102" s="37" t="s">
        <v>135</v>
      </c>
      <c r="C102" s="52" t="s">
        <v>136</v>
      </c>
      <c r="D102" s="40" t="s">
        <v>43</v>
      </c>
      <c r="E102" s="53"/>
      <c r="F102" s="55"/>
      <c r="G102" s="68"/>
      <c r="H102" s="68"/>
    </row>
    <row r="103" spans="2:13" x14ac:dyDescent="0.25">
      <c r="B103" s="72" t="s">
        <v>137</v>
      </c>
      <c r="C103" s="73" t="str">
        <f>"Итого себестоимость"</f>
        <v>Итого себестоимость</v>
      </c>
      <c r="D103" s="74" t="s">
        <v>43</v>
      </c>
      <c r="E103" s="53">
        <v>34213.410000000003</v>
      </c>
      <c r="F103" s="55">
        <f>G103+H103</f>
        <v>51277.327853031369</v>
      </c>
      <c r="G103" s="53">
        <f>G27+G30+G56+G72+G73+G76+G77+G78+G86+G85</f>
        <v>28510.65588647937</v>
      </c>
      <c r="H103" s="53">
        <f t="shared" ref="H103" si="8">H27+H30+H56+H72+H73+H76+H77+H78+H86</f>
        <v>22766.671966552</v>
      </c>
      <c r="M103" s="8"/>
    </row>
    <row r="104" spans="2:13" x14ac:dyDescent="0.25">
      <c r="B104" s="72" t="s">
        <v>138</v>
      </c>
      <c r="C104" s="75" t="s">
        <v>139</v>
      </c>
      <c r="D104" s="74" t="s">
        <v>43</v>
      </c>
      <c r="E104" s="27"/>
      <c r="F104" s="55"/>
      <c r="G104" s="55"/>
      <c r="H104" s="55"/>
    </row>
    <row r="105" spans="2:13" ht="17.25" customHeight="1" x14ac:dyDescent="0.25">
      <c r="B105" s="37" t="s">
        <v>140</v>
      </c>
      <c r="C105" s="52" t="s">
        <v>141</v>
      </c>
      <c r="D105" s="40" t="s">
        <v>43</v>
      </c>
      <c r="E105" s="27"/>
      <c r="F105" s="55"/>
      <c r="G105" s="56"/>
      <c r="H105" s="56"/>
      <c r="M105" s="8"/>
    </row>
    <row r="106" spans="2:13" ht="15" customHeight="1" x14ac:dyDescent="0.25">
      <c r="B106" s="37" t="s">
        <v>142</v>
      </c>
      <c r="C106" s="52" t="s">
        <v>143</v>
      </c>
      <c r="D106" s="40" t="s">
        <v>43</v>
      </c>
      <c r="E106" s="27"/>
      <c r="F106" s="55"/>
      <c r="G106" s="56"/>
      <c r="H106" s="56"/>
      <c r="M106" s="8"/>
    </row>
    <row r="107" spans="2:13" ht="15" customHeight="1" x14ac:dyDescent="0.25">
      <c r="B107" s="37" t="s">
        <v>144</v>
      </c>
      <c r="C107" s="52" t="s">
        <v>145</v>
      </c>
      <c r="D107" s="40" t="s">
        <v>43</v>
      </c>
      <c r="E107" s="27"/>
      <c r="F107" s="55"/>
      <c r="G107" s="56"/>
      <c r="H107" s="56"/>
    </row>
    <row r="108" spans="2:13" ht="15" customHeight="1" x14ac:dyDescent="0.25">
      <c r="B108" s="37" t="s">
        <v>146</v>
      </c>
      <c r="C108" s="52" t="s">
        <v>147</v>
      </c>
      <c r="D108" s="40" t="s">
        <v>43</v>
      </c>
      <c r="E108" s="27"/>
      <c r="F108" s="55"/>
      <c r="G108" s="29"/>
      <c r="H108" s="29"/>
    </row>
    <row r="109" spans="2:13" ht="15" customHeight="1" x14ac:dyDescent="0.25">
      <c r="B109" s="37" t="s">
        <v>148</v>
      </c>
      <c r="C109" s="52" t="s">
        <v>149</v>
      </c>
      <c r="D109" s="40" t="s">
        <v>43</v>
      </c>
      <c r="E109" s="27"/>
      <c r="F109" s="55"/>
      <c r="G109" s="29"/>
      <c r="H109" s="29"/>
    </row>
    <row r="110" spans="2:13" ht="15" customHeight="1" x14ac:dyDescent="0.25">
      <c r="B110" s="37" t="s">
        <v>150</v>
      </c>
      <c r="C110" s="63" t="s">
        <v>151</v>
      </c>
      <c r="D110" s="40" t="s">
        <v>43</v>
      </c>
      <c r="E110" s="27"/>
      <c r="F110" s="55"/>
      <c r="G110" s="56"/>
      <c r="H110" s="56"/>
    </row>
    <row r="111" spans="2:13" ht="15" customHeight="1" x14ac:dyDescent="0.25">
      <c r="B111" s="37" t="s">
        <v>150</v>
      </c>
      <c r="C111" s="63" t="s">
        <v>152</v>
      </c>
      <c r="D111" s="40" t="s">
        <v>43</v>
      </c>
      <c r="E111" s="27"/>
      <c r="F111" s="55"/>
      <c r="G111" s="56"/>
      <c r="H111" s="56"/>
    </row>
    <row r="112" spans="2:13" ht="15" customHeight="1" x14ac:dyDescent="0.25">
      <c r="B112" s="37" t="s">
        <v>153</v>
      </c>
      <c r="C112" s="76" t="s">
        <v>154</v>
      </c>
      <c r="D112" s="18" t="s">
        <v>6</v>
      </c>
      <c r="E112" s="59"/>
      <c r="F112" s="29"/>
      <c r="G112" s="29"/>
      <c r="H112" s="29"/>
    </row>
    <row r="113" spans="2:8" x14ac:dyDescent="0.25">
      <c r="B113" s="72" t="s">
        <v>153</v>
      </c>
      <c r="C113" s="73" t="str">
        <f>"Необходимая валовая выручка ИТОГО"</f>
        <v>Необходимая валовая выручка ИТОГО</v>
      </c>
      <c r="D113" s="74" t="s">
        <v>43</v>
      </c>
      <c r="E113" s="53">
        <f>E103</f>
        <v>34213.410000000003</v>
      </c>
      <c r="F113" s="53">
        <f t="shared" ref="F113:H113" si="9">F103</f>
        <v>51277.327853031369</v>
      </c>
      <c r="G113" s="53">
        <f t="shared" si="9"/>
        <v>28510.65588647937</v>
      </c>
      <c r="H113" s="53">
        <f t="shared" si="9"/>
        <v>22766.671966552</v>
      </c>
    </row>
    <row r="114" spans="2:8" ht="20.25" customHeight="1" x14ac:dyDescent="0.25">
      <c r="B114" s="72" t="s">
        <v>155</v>
      </c>
      <c r="C114" s="73" t="str">
        <f>"Тариф"</f>
        <v>Тариф</v>
      </c>
      <c r="D114" s="77" t="s">
        <v>75</v>
      </c>
      <c r="E114" s="53">
        <v>1228.74</v>
      </c>
      <c r="F114" s="53">
        <f>F113/F19</f>
        <v>2092.93336357924</v>
      </c>
      <c r="G114" s="53">
        <f t="shared" ref="G114:H114" si="10">G113/G19</f>
        <v>1949.0467518785458</v>
      </c>
      <c r="H114" s="53">
        <f t="shared" si="10"/>
        <v>2306.1349895516914</v>
      </c>
    </row>
    <row r="115" spans="2:8" x14ac:dyDescent="0.25">
      <c r="B115" s="9"/>
      <c r="C115" s="10"/>
      <c r="D115" s="11"/>
      <c r="E115" s="12"/>
      <c r="F115" s="11"/>
      <c r="G115" s="11"/>
      <c r="H115" s="11"/>
    </row>
    <row r="117" spans="2:8" x14ac:dyDescent="0.25">
      <c r="F117" s="8"/>
      <c r="G117" s="8"/>
    </row>
    <row r="118" spans="2:8" ht="4.5" customHeight="1" x14ac:dyDescent="0.25">
      <c r="F118" s="15"/>
      <c r="G118" s="8"/>
    </row>
    <row r="119" spans="2:8" ht="30.75" customHeight="1" x14ac:dyDescent="0.3">
      <c r="C119" s="80" t="s">
        <v>162</v>
      </c>
      <c r="D119" s="80"/>
      <c r="E119" s="80"/>
      <c r="F119" s="80"/>
      <c r="G119" s="80"/>
    </row>
    <row r="120" spans="2:8" ht="18.75" x14ac:dyDescent="0.3">
      <c r="C120" s="78"/>
      <c r="D120" s="78"/>
      <c r="E120" s="78"/>
      <c r="F120" s="78"/>
      <c r="G120" s="78"/>
    </row>
    <row r="121" spans="2:8" ht="31.5" customHeight="1" x14ac:dyDescent="0.3">
      <c r="C121" s="78"/>
      <c r="D121" s="78"/>
      <c r="E121" s="78"/>
      <c r="F121" s="78"/>
      <c r="G121" s="78"/>
    </row>
    <row r="122" spans="2:8" ht="35.25" customHeight="1" x14ac:dyDescent="0.3">
      <c r="C122" s="80" t="s">
        <v>163</v>
      </c>
      <c r="D122" s="80"/>
      <c r="E122" s="80"/>
      <c r="F122" s="80"/>
      <c r="G122" s="80"/>
    </row>
    <row r="123" spans="2:8" ht="31.5" customHeight="1" x14ac:dyDescent="0.25"/>
  </sheetData>
  <mergeCells count="22">
    <mergeCell ref="B47:B49"/>
    <mergeCell ref="B31:B33"/>
    <mergeCell ref="B34:B36"/>
    <mergeCell ref="B37:B39"/>
    <mergeCell ref="B40:B42"/>
    <mergeCell ref="B44:B46"/>
    <mergeCell ref="C119:G119"/>
    <mergeCell ref="C122:G122"/>
    <mergeCell ref="B2:H2"/>
    <mergeCell ref="F3:H5"/>
    <mergeCell ref="B9:B10"/>
    <mergeCell ref="C9:C10"/>
    <mergeCell ref="D9:D10"/>
    <mergeCell ref="F9:H9"/>
    <mergeCell ref="B69:B71"/>
    <mergeCell ref="B6:H7"/>
    <mergeCell ref="B50:B52"/>
    <mergeCell ref="B53:B55"/>
    <mergeCell ref="B57:B59"/>
    <mergeCell ref="B60:B62"/>
    <mergeCell ref="B63:B65"/>
    <mergeCell ref="B66:B68"/>
  </mergeCells>
  <dataValidations count="6">
    <dataValidation type="decimal" allowBlank="1" showInputMessage="1" showErrorMessage="1" sqref="G67:H68">
      <formula1>-999999999999999000</formula1>
      <formula2>99999999999999900</formula2>
    </dataValidation>
    <dataValidation type="decimal" allowBlank="1" showErrorMessage="1" errorTitle="Ошибка" error="Допускается ввод только неотрицательных чисел!" sqref="G70:H73">
      <formula1>0</formula1>
      <formula2>9.99999999999999E+23</formula2>
    </dataValidation>
    <dataValidation type="decimal" operator="greaterThanOrEqual" allowBlank="1" showInputMessage="1" showErrorMessage="1" errorTitle="Недопустимое значение." error="Введите неотрицательное действительное число." sqref="G61:H65 G105:H107 G82:H85 F84:F87 G58:H59 G54:H55 G51:H52 G48:H49 G45:H46 G41:H42 F16 G38:H39 G35:H36 G22:H25 F21:F25 F27:F30 E89:F93 F19 E20:H20 E76:F82 G110:H111 G32:H33 F32:F73 F94 G87:H93 G75:H80 E12:H15 E95:H102 E104:F111 E17:H17 E87 E84:E85 E70:E73 E27:E29 E32:E36 E38:E68 E22:E25">
      <formula1>0</formula1>
    </dataValidation>
    <dataValidation allowBlank="1" sqref="G104:H104 E113:H113"/>
    <dataValidation allowBlank="1" showInputMessage="1" sqref="E18:H18"/>
    <dataValidation allowBlank="1" showInputMessage="1" errorTitle="Недопустимое значение" error="Введите действительное число" sqref="E74:H74"/>
  </dataValidation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Калькуляция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Skripitsyna</dc:creator>
  <cp:lastModifiedBy>11_210_10</cp:lastModifiedBy>
  <cp:lastPrinted>2016-04-22T10:49:55Z</cp:lastPrinted>
  <dcterms:created xsi:type="dcterms:W3CDTF">2015-03-16T11:58:52Z</dcterms:created>
  <dcterms:modified xsi:type="dcterms:W3CDTF">2016-04-26T07:43:30Z</dcterms:modified>
</cp:coreProperties>
</file>